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15ZAKAZKY\PM_VZ\2637 OGV ITI\VZ\2 Nové ZŘ\01 Zadávací dokumentace\Příloha č. 1 ZD_Soupisy dodávek a prací_část 3\"/>
    </mc:Choice>
  </mc:AlternateContent>
  <bookViews>
    <workbookView xWindow="-110" yWindow="-110" windowWidth="37560" windowHeight="21820" activeTab="1"/>
  </bookViews>
  <sheets>
    <sheet name="Rekapitulace" sheetId="1" r:id="rId1"/>
    <sheet name="5 - AVT" sheetId="7" r:id="rId2"/>
  </sheets>
  <definedNames>
    <definedName name="_xlnm._FilterDatabase" localSheetId="1" hidden="1">'5 - AVT'!$C$116:$M$159</definedName>
    <definedName name="_xlnm.Print_Titles" localSheetId="1">'5 - AVT'!$116:$116</definedName>
    <definedName name="_xlnm.Print_Titles" localSheetId="0">Rekapitulace!$92:$92</definedName>
    <definedName name="_xlnm.Print_Area" localSheetId="1">'5 - AVT'!$C$4:$L$76,'5 - AVT'!$C$82:$L$98,'5 - AVT'!$C$104:$L$159</definedName>
    <definedName name="_xlnm.Print_Area" localSheetId="0">Rekapitulace!$D$4:$AO$76,Rekapitulace!$C$82:$AQ$96</definedName>
  </definedNames>
  <calcPr calcId="162913"/>
</workbook>
</file>

<file path=xl/calcChain.xml><?xml version="1.0" encoding="utf-8"?>
<calcChain xmlns="http://schemas.openxmlformats.org/spreadsheetml/2006/main">
  <c r="L37" i="7" l="1"/>
  <c r="L36" i="7"/>
  <c r="AY95" i="1" s="1"/>
  <c r="L35" i="7"/>
  <c r="AX95" i="1" s="1"/>
  <c r="BK159" i="7"/>
  <c r="BJ159" i="7"/>
  <c r="BI159" i="7"/>
  <c r="BH159" i="7"/>
  <c r="V159" i="7"/>
  <c r="T159" i="7"/>
  <c r="R159" i="7"/>
  <c r="BK157" i="7"/>
  <c r="BJ157" i="7"/>
  <c r="BI157" i="7"/>
  <c r="BH157" i="7"/>
  <c r="V157" i="7"/>
  <c r="T157" i="7"/>
  <c r="R157" i="7"/>
  <c r="BK155" i="7"/>
  <c r="BJ155" i="7"/>
  <c r="BI155" i="7"/>
  <c r="BH155" i="7"/>
  <c r="V155" i="7"/>
  <c r="T155" i="7"/>
  <c r="R155" i="7"/>
  <c r="BK153" i="7"/>
  <c r="BJ153" i="7"/>
  <c r="BI153" i="7"/>
  <c r="BH153" i="7"/>
  <c r="V153" i="7"/>
  <c r="T153" i="7"/>
  <c r="R153" i="7"/>
  <c r="BK151" i="7"/>
  <c r="BJ151" i="7"/>
  <c r="BI151" i="7"/>
  <c r="BH151" i="7"/>
  <c r="V151" i="7"/>
  <c r="T151" i="7"/>
  <c r="R151" i="7"/>
  <c r="BK149" i="7"/>
  <c r="BJ149" i="7"/>
  <c r="BI149" i="7"/>
  <c r="BH149" i="7"/>
  <c r="V149" i="7"/>
  <c r="T149" i="7"/>
  <c r="R149" i="7"/>
  <c r="BK147" i="7"/>
  <c r="BJ147" i="7"/>
  <c r="BI147" i="7"/>
  <c r="BH147" i="7"/>
  <c r="V147" i="7"/>
  <c r="T147" i="7"/>
  <c r="R147" i="7"/>
  <c r="BK145" i="7"/>
  <c r="BJ145" i="7"/>
  <c r="BI145" i="7"/>
  <c r="BH145" i="7"/>
  <c r="V145" i="7"/>
  <c r="T145" i="7"/>
  <c r="R145" i="7"/>
  <c r="BK143" i="7"/>
  <c r="BJ143" i="7"/>
  <c r="BI143" i="7"/>
  <c r="BH143" i="7"/>
  <c r="V143" i="7"/>
  <c r="T143" i="7"/>
  <c r="R143" i="7"/>
  <c r="BK141" i="7"/>
  <c r="BJ141" i="7"/>
  <c r="BI141" i="7"/>
  <c r="BH141" i="7"/>
  <c r="V141" i="7"/>
  <c r="T141" i="7"/>
  <c r="R141" i="7"/>
  <c r="BK139" i="7"/>
  <c r="BJ139" i="7"/>
  <c r="BI139" i="7"/>
  <c r="BH139" i="7"/>
  <c r="V139" i="7"/>
  <c r="T139" i="7"/>
  <c r="R139" i="7"/>
  <c r="BK137" i="7"/>
  <c r="BJ137" i="7"/>
  <c r="BI137" i="7"/>
  <c r="BH137" i="7"/>
  <c r="V137" i="7"/>
  <c r="T137" i="7"/>
  <c r="R137" i="7"/>
  <c r="BK135" i="7"/>
  <c r="BJ135" i="7"/>
  <c r="BI135" i="7"/>
  <c r="BH135" i="7"/>
  <c r="V135" i="7"/>
  <c r="T135" i="7"/>
  <c r="R135" i="7"/>
  <c r="BK133" i="7"/>
  <c r="BJ133" i="7"/>
  <c r="BI133" i="7"/>
  <c r="BH133" i="7"/>
  <c r="V133" i="7"/>
  <c r="T133" i="7"/>
  <c r="R133" i="7"/>
  <c r="BK131" i="7"/>
  <c r="BJ131" i="7"/>
  <c r="BI131" i="7"/>
  <c r="BH131" i="7"/>
  <c r="V131" i="7"/>
  <c r="T131" i="7"/>
  <c r="R131" i="7"/>
  <c r="BK129" i="7"/>
  <c r="BJ129" i="7"/>
  <c r="BI129" i="7"/>
  <c r="BH129" i="7"/>
  <c r="V129" i="7"/>
  <c r="T129" i="7"/>
  <c r="R129" i="7"/>
  <c r="BK127" i="7"/>
  <c r="BJ127" i="7"/>
  <c r="BI127" i="7"/>
  <c r="BH127" i="7"/>
  <c r="V127" i="7"/>
  <c r="T127" i="7"/>
  <c r="R127" i="7"/>
  <c r="BK125" i="7"/>
  <c r="BJ125" i="7"/>
  <c r="BI125" i="7"/>
  <c r="BH125" i="7"/>
  <c r="V125" i="7"/>
  <c r="T125" i="7"/>
  <c r="R125" i="7"/>
  <c r="BK123" i="7"/>
  <c r="BJ123" i="7"/>
  <c r="BI123" i="7"/>
  <c r="BH123" i="7"/>
  <c r="V123" i="7"/>
  <c r="T123" i="7"/>
  <c r="R123" i="7"/>
  <c r="BK121" i="7"/>
  <c r="BJ121" i="7"/>
  <c r="BI121" i="7"/>
  <c r="BH121" i="7"/>
  <c r="V121" i="7"/>
  <c r="T121" i="7"/>
  <c r="R121" i="7"/>
  <c r="BK119" i="7"/>
  <c r="BJ119" i="7"/>
  <c r="BI119" i="7"/>
  <c r="BH119" i="7"/>
  <c r="V119" i="7"/>
  <c r="T119" i="7"/>
  <c r="R119" i="7"/>
  <c r="L113" i="7"/>
  <c r="F113" i="7"/>
  <c r="F111" i="7"/>
  <c r="E109" i="7"/>
  <c r="L91" i="7"/>
  <c r="F91" i="7"/>
  <c r="F89" i="7"/>
  <c r="E87" i="7"/>
  <c r="L24" i="7"/>
  <c r="E24" i="7"/>
  <c r="L92" i="7" s="1"/>
  <c r="L23" i="7"/>
  <c r="L18" i="7"/>
  <c r="E18" i="7"/>
  <c r="F114" i="7" s="1"/>
  <c r="L17" i="7"/>
  <c r="L12" i="7"/>
  <c r="E7" i="7"/>
  <c r="E85" i="7" s="1"/>
  <c r="L90" i="1"/>
  <c r="AM90" i="1"/>
  <c r="AM89" i="1"/>
  <c r="L89" i="1"/>
  <c r="AM87" i="1"/>
  <c r="L87" i="1"/>
  <c r="L85" i="1"/>
  <c r="L84" i="1"/>
  <c r="AS94" i="1"/>
  <c r="BM157" i="7"/>
  <c r="BM121" i="7"/>
  <c r="L157" i="7"/>
  <c r="L145" i="7"/>
  <c r="L131" i="7"/>
  <c r="BM127" i="7"/>
  <c r="BM123" i="7"/>
  <c r="BM147" i="7"/>
  <c r="L135" i="7"/>
  <c r="L123" i="7"/>
  <c r="L137" i="7"/>
  <c r="L147" i="7"/>
  <c r="L143" i="7"/>
  <c r="BM143" i="7"/>
  <c r="L155" i="7"/>
  <c r="BM133" i="7"/>
  <c r="L121" i="7"/>
  <c r="L139" i="7"/>
  <c r="BM125" i="7"/>
  <c r="BM159" i="7"/>
  <c r="BM135" i="7"/>
  <c r="BM137" i="7"/>
  <c r="L153" i="7"/>
  <c r="L149" i="7"/>
  <c r="BM141" i="7"/>
  <c r="L133" i="7"/>
  <c r="BM153" i="7"/>
  <c r="L119" i="7"/>
  <c r="BM131" i="7"/>
  <c r="BM151" i="7"/>
  <c r="L127" i="7"/>
  <c r="BM119" i="7"/>
  <c r="L151" i="7"/>
  <c r="BM155" i="7"/>
  <c r="L129" i="7"/>
  <c r="BM129" i="7"/>
  <c r="BM145" i="7"/>
  <c r="L159" i="7"/>
  <c r="L141" i="7"/>
  <c r="BM149" i="7"/>
  <c r="L125" i="7"/>
  <c r="BM139" i="7"/>
  <c r="L89" i="7" l="1"/>
  <c r="L111" i="7"/>
  <c r="V118" i="7"/>
  <c r="V117" i="7" s="1"/>
  <c r="BM118" i="7"/>
  <c r="L118" i="7" s="1"/>
  <c r="L97" i="7" s="1"/>
  <c r="T118" i="7"/>
  <c r="T117" i="7" s="1"/>
  <c r="R118" i="7"/>
  <c r="R117" i="7" s="1"/>
  <c r="AU95" i="1" s="1"/>
  <c r="L114" i="7"/>
  <c r="BG125" i="7"/>
  <c r="BG131" i="7"/>
  <c r="BG145" i="7"/>
  <c r="BG147" i="7"/>
  <c r="E107" i="7"/>
  <c r="BG123" i="7"/>
  <c r="BG135" i="7"/>
  <c r="F92" i="7"/>
  <c r="BG119" i="7"/>
  <c r="BG121" i="7"/>
  <c r="BG143" i="7"/>
  <c r="BG149" i="7"/>
  <c r="BG139" i="7"/>
  <c r="BG127" i="7"/>
  <c r="BG129" i="7"/>
  <c r="BG133" i="7"/>
  <c r="BG151" i="7"/>
  <c r="BG155" i="7"/>
  <c r="BG137" i="7"/>
  <c r="BG141" i="7"/>
  <c r="BG153" i="7"/>
  <c r="BG157" i="7"/>
  <c r="BG159" i="7"/>
  <c r="L34" i="7"/>
  <c r="AW95" i="1" s="1"/>
  <c r="F34" i="7"/>
  <c r="BA95" i="1" s="1"/>
  <c r="F37" i="7"/>
  <c r="BD95" i="1" s="1"/>
  <c r="F35" i="7"/>
  <c r="BB95" i="1" s="1"/>
  <c r="F36" i="7"/>
  <c r="BC95" i="1" s="1"/>
  <c r="BM117" i="7" l="1"/>
  <c r="L117" i="7" s="1"/>
  <c r="L30" i="7" s="1"/>
  <c r="AG95" i="1"/>
  <c r="L96" i="7"/>
  <c r="L33" i="7"/>
  <c r="AV95" i="1" s="1"/>
  <c r="AT95" i="1" s="1"/>
  <c r="BD94" i="1"/>
  <c r="W33" i="1" s="1"/>
  <c r="BA94" i="1"/>
  <c r="W30" i="1" s="1"/>
  <c r="F33" i="7"/>
  <c r="AZ95" i="1" s="1"/>
  <c r="BC94" i="1"/>
  <c r="W32" i="1" s="1"/>
  <c r="BB94" i="1"/>
  <c r="AX94" i="1" s="1"/>
  <c r="AN95" i="1" l="1"/>
  <c r="L39" i="7"/>
  <c r="AU94" i="1"/>
  <c r="AZ94" i="1"/>
  <c r="W29" i="1" s="1"/>
  <c r="W31" i="1"/>
  <c r="AW94" i="1"/>
  <c r="AK30" i="1" s="1"/>
  <c r="AY94" i="1"/>
  <c r="AV94" i="1" l="1"/>
  <c r="AK29" i="1" s="1"/>
  <c r="AT94" i="1" l="1"/>
  <c r="AG94" i="1" l="1"/>
  <c r="AN94" i="1" l="1"/>
  <c r="AK26" i="1"/>
  <c r="AK35" i="1" s="1"/>
</calcChain>
</file>

<file path=xl/sharedStrings.xml><?xml version="1.0" encoding="utf-8"?>
<sst xmlns="http://schemas.openxmlformats.org/spreadsheetml/2006/main" count="614" uniqueCount="188">
  <si>
    <t>Export Komplet</t>
  </si>
  <si>
    <t/>
  </si>
  <si>
    <t>2.0</t>
  </si>
  <si>
    <t>False</t>
  </si>
  <si>
    <t>{395026de-ab26-4f1f-b927-b7f5f2e56b8e}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</si>
  <si>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</si>
  <si>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</si>
  <si>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</si>
  <si>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</si>
  <si>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</si>
  <si>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</si>
  <si>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</si>
  <si>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</si>
  <si>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IMPORT</t>
  </si>
  <si>
    <t>KSO:</t>
  </si>
  <si>
    <t>CC-CZ:</t>
  </si>
  <si>
    <t>Místo:</t>
  </si>
  <si>
    <t xml:space="preserve"> </t>
  </si>
  <si>
    <t>Datum:</t>
  </si>
  <si>
    <t>Zadavatel:</t>
  </si>
  <si>
    <t>IČ:</t>
  </si>
  <si>
    <t>Oblastní galerie Vysočiny v Jihlavě</t>
  </si>
  <si>
    <t>DIČ:</t>
  </si>
  <si>
    <t>Vyplň údaj</t>
  </si>
  <si>
    <t>Projektant:</t>
  </si>
  <si>
    <t>Atelier Tsunami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</si>
  <si>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</si>
  <si>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</si>
  <si>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</si>
  <si>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</si>
  <si>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</si>
  <si>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</si>
  <si>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</si>
  <si>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</si>
  <si>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</si>
  <si>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</si>
  <si>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</si>
  <si>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</si>
  <si>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</si>
  <si>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</si>
  <si>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</si>
  <si>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</si>
  <si>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</si>
  <si>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</si>
  <si>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</si>
  <si>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</si>
  <si>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</si>
  <si>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</si>
  <si>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</si>
  <si>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</si>
  <si>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</si>
  <si>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</si>
  <si>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</si>
  <si>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</si>
  <si>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</si>
  <si>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</si>
  <si>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</si>
  <si>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</si>
  <si>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</si>
  <si>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</si>
  <si>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</si>
  <si>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</si>
  <si>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</si>
  <si>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</si>
  <si>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</si>
  <si>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</si>
  <si>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</si>
  <si>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</si>
  <si>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</si>
  <si>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</si>
  <si>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</t>
  </si>
  <si>
    <t>STA</t>
  </si>
  <si>
    <t>2</t>
  </si>
  <si>
    <t>3</t>
  </si>
  <si>
    <t>4</t>
  </si>
  <si>
    <t>5</t>
  </si>
  <si>
    <t>AVT</t>
  </si>
  <si>
    <t>{4743a885-5e03-4fbe-9f47-46d754aa6e7b}</t>
  </si>
  <si>
    <t>6</t>
  </si>
  <si>
    <t>7</t>
  </si>
  <si>
    <t>8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</si>
  <si>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</si>
  <si>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</si>
  <si>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</si>
  <si>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</si>
  <si>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</si>
  <si>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</si>
  <si>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</si>
  <si>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</si>
  <si>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</si>
  <si>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</si>
  <si>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</si>
  <si>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</si>
  <si>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</si>
  <si>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</si>
  <si>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</si>
  <si>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</si>
  <si>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</si>
  <si>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</si>
  <si>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</si>
  <si>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</si>
  <si>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</si>
  <si>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</si>
  <si>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10</t>
  </si>
  <si>
    <t>12</t>
  </si>
  <si>
    <t>14</t>
  </si>
  <si>
    <t>16</t>
  </si>
  <si>
    <t>9</t>
  </si>
  <si>
    <t>18</t>
  </si>
  <si>
    <t>20</t>
  </si>
  <si>
    <t>11</t>
  </si>
  <si>
    <t>22</t>
  </si>
  <si>
    <t>24</t>
  </si>
  <si>
    <t>26</t>
  </si>
  <si>
    <t>28</t>
  </si>
  <si>
    <t>30</t>
  </si>
  <si>
    <t>32</t>
  </si>
  <si>
    <t>17</t>
  </si>
  <si>
    <t>34</t>
  </si>
  <si>
    <t>36</t>
  </si>
  <si>
    <t>19</t>
  </si>
  <si>
    <t>38</t>
  </si>
  <si>
    <t>40</t>
  </si>
  <si>
    <t>42</t>
  </si>
  <si>
    <t>44</t>
  </si>
  <si>
    <t>23</t>
  </si>
  <si>
    <t>27</t>
  </si>
  <si>
    <t>29</t>
  </si>
  <si>
    <t>P</t>
  </si>
  <si>
    <t>D1</t>
  </si>
  <si>
    <t>ks</t>
  </si>
  <si>
    <t>5 - AVT</t>
  </si>
  <si>
    <t>D1 - Audio video technika</t>
  </si>
  <si>
    <t>Audio video technika</t>
  </si>
  <si>
    <t>Projektor</t>
  </si>
  <si>
    <t>Stropní držák projektoru</t>
  </si>
  <si>
    <t>Mobilní projekční plátno</t>
  </si>
  <si>
    <t>Display</t>
  </si>
  <si>
    <t>Dotykový displej</t>
  </si>
  <si>
    <t>Mini PC integrované ve stole</t>
  </si>
  <si>
    <t>Interaktivní displej</t>
  </si>
  <si>
    <t>Reproduktor</t>
  </si>
  <si>
    <t>Dante licence</t>
  </si>
  <si>
    <t>KVM přepínač</t>
  </si>
  <si>
    <t>Převodník Tx</t>
  </si>
  <si>
    <t>Switch</t>
  </si>
  <si>
    <t>Náhledový monitor</t>
  </si>
  <si>
    <t>Mini PC</t>
  </si>
  <si>
    <t>Držák displeje</t>
  </si>
  <si>
    <t>Polohovatelný držák displeje</t>
  </si>
  <si>
    <t>24.1</t>
  </si>
  <si>
    <t>Nábytková racková skříňka</t>
  </si>
  <si>
    <t>Siťová karta</t>
  </si>
  <si>
    <t>Stativ reproduktoru</t>
  </si>
  <si>
    <t xml:space="preserve">Revitalizace prostor OGV, objekt Masarykovo náměstí 24, Jihlava </t>
  </si>
  <si>
    <t>Zadavatel</t>
  </si>
  <si>
    <t>Dodavatel:</t>
  </si>
  <si>
    <t>Dodavatel</t>
  </si>
  <si>
    <t>Akce:</t>
  </si>
  <si>
    <t>REKAPITULACE</t>
  </si>
  <si>
    <t>REKAPITULACE OBJEKTŮ PLNĚNÍ A SOUPISŮ PRACÍ</t>
  </si>
  <si>
    <t>Měnit lze pouze buňky se žlutým podbarvením!_x000D_
_x000D_
1) na prvním listu Rekapitulace stavby vyplňte v sestavě_x000D_
_x000D_
    a) Souhrnný list_x000D_
       - údaje o Dodavateli_x000D_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Dodavateli, pokud se liší od údajů o Dodavateli na Souhrnném
         listu (údaje se přenesou do ostatních sestav v daném listu)_x000D_
_x000D_
    b) Rekapitulace rozpočtu_x000D_
       - potřebné Ostatní náklady_x000D_
_x000D_
    c) Celkové náklady za plnění
       - ceny u položek_x000D_
       - množství, pokud má žluté podbarvení_x000D_
       - a v případě potřeby poznámku (ta je ve skrytém sloupci)</t>
  </si>
  <si>
    <t>Výrobce</t>
  </si>
  <si>
    <t>Model, Typ</t>
  </si>
  <si>
    <t>kpl</t>
  </si>
  <si>
    <t>Práce</t>
  </si>
  <si>
    <t>Doprava osob a materiálu</t>
  </si>
  <si>
    <t>Poznámka k položce:_x000D_
Doprava osob a materiálu</t>
  </si>
  <si>
    <t>Poznámka k položce:_x000D_
Instalace a nastavení shora uvedených prvků, zapojení do systému, oživení, předání uživateli a jeho zaškolení</t>
  </si>
  <si>
    <t>Poznámka k položce:
Laserový projektor o svítivosti min. 5200 lm s technologií 3 LCD, rozlišení WUXGA, kontrastní poměr 2 500 000:1, projekční poměr 1,35-2,2:1, manuální lens shift min. 30 % vertikálně, min. 20 % horizontálně, životnost zdroje min. 20 000 hod., konektivita HDMI, LAN, RS 232, HDBaseT s podporou XTP, barva bílá</t>
  </si>
  <si>
    <t>Poznámka k položce:
Teleskopický stropní držák pro střední projektory, nosnost dle dodávaného projektoru, nastavitelná výška min. 40-55cm, barva bílá</t>
  </si>
  <si>
    <t>Poznámka k položce:
Přenosné plátno s třínožkovým stativem o rozměrech 234-240 × 176-182 cm, plynule nastavitelná výška spodní hrany plátna</t>
  </si>
  <si>
    <t>Poznámka k položce:
Displej o úhlopříčce zobrazovací plochy min. 54“, rozlišení až 3840×2160, jas min. 350 nit, kontrastní poměr min. 4000:1, pozorovací úhel min. 178°, operační doba 24/7, konektivita min. 2×HDMI, LAN, RS 232, USB player, Vesa uchycení</t>
  </si>
  <si>
    <t>Poznámka k položce:
Dotykový displej o úhlopříčce zobrazovací plochy min. 54“, rozlišení až 3840×2160, jas min. 350 cd/m2, min. kontrast 1000:1, pozorovací úhel min. 178°, displej z tvrzeného skla odolného proti poškrábání, operační doba 24/7, face up orientace, Vesa uchycení, IP54, vícenásobný dotyk prstem nebo perem, konektivita min. 2×HDMI, USB, LAN, součástí zapojení do kompletu s PC a osazení do stolu (součást části mobiliář)</t>
  </si>
  <si>
    <t>Poznámka k položce:
min. 4jádrový procesor (min. 1.9 GHz, TB min. 4.2 GHz), operační paměť min. 8 GB DDR4, pevný disk min. 500 GB SSD M.2 PCIe 4.0 NVMe, integrovaná grafická karta, min. 2.5 GLAN, min. 2x USB 3.0 a 1x USB 2.0, min. 2x HDMI, včetně operačního systému</t>
  </si>
  <si>
    <t>Poznámka k položce:
Dotykový interaktivní displej o úhlopříčce min. 31“zobrazovací plochy s integrovaným webovým prohlížečem, rozlišení 1920×1080, jas min. 300 nit, kontrast min. 5000:1, pozorovací úhel min. 178°, konektivita min. 2×HDMI, 2×USB, LAN, RS 232, Vesa uchycení</t>
  </si>
  <si>
    <t>Poznámka k položce:
Aktivní dvoupásmový reproduktor, frekvenční rozsah min. 44 Hz – 20 kHz, SPL min. 120 dB, výkon zesilovače min. 2000 W, DSP zpracování signálu, Dante vstup, dva linkové vstupy a výstupy, možnost zavěšení na stěnu nebo umístění na stativ</t>
  </si>
  <si>
    <t>Poznámka k položce:
Licence Dante virtual soundcard</t>
  </si>
  <si>
    <t>Poznámka k položce:
4portový přepínač, který umožňuje ovládat až 4 HDMI počítače z jediné USB klávesnice, myši a monitoru, 4 HDMI, 4 USB vstupní porty, 1 HDMI, 2 USB výstupní porty</t>
  </si>
  <si>
    <t>Poznámka k položce:
Převádí video, audio, RS 232 do formátu XTP, HDMI vstup, HDMI loop thru, XTP výstup, maximální délka přenosu nejméně 100 m</t>
  </si>
  <si>
    <t>Poznámka k položce:
Řiditelný switch s 24 1000Mbps PoE porty, podporované standardy 802.3af, 802.03at, funkce QoS, VLAN, PoE budget min. 100 W, racková montáž</t>
  </si>
  <si>
    <t>Poznámka k položce:
Monitor o úhlopříčce min. 21“ a rozlišení min. 1920×1080, obnovovací frekvence min. 60 Hz, jas min. 250 cd/m2, kontrastní poměr 1000:1, pozorovací úhel min. 178°, HDMI, DP vstup</t>
  </si>
  <si>
    <t>Poznámka k položce:
min. 4jádrový procesor (min. 3.2 GHz, min. TB 4.3 GHz), min. 8 GB operační paměti DDR4, min. disk 500 GB SSD M.2 PCIe, mechanika DVD±RW, integrovaná grafická karta, GLAN, min. 2x USB 2.0 a 1x USB 3.0, DisplayPort, HDMI, včetně operačního systému</t>
  </si>
  <si>
    <t>Poznámka k položce:
Fixní závěs pro malé displeje, Vesa uchycení a nosnost odpovídající displeji dodávanému v rámci pol. č. 7</t>
  </si>
  <si>
    <t>Poznámka k položce:
Polohovatelný závěs pro velké displeje, Vesa uchycení a nosnost odpovídající displeji dodávanému v rámci pol. č. 4</t>
  </si>
  <si>
    <t>Poznámka k položce:
Nábytková racková skříň pro AVT, sklo, MDF, včetně vnitřní výstroje, 600 x 600 x 800 mm, barva bílá</t>
  </si>
  <si>
    <t>Poznámka k položce:
Síťová karta kompatibilní s dodávaným typem PC</t>
  </si>
  <si>
    <t>Poznámka k položce:_x000D_
Výškově nastavitelný stativ kompatibilní s dodávaným typem reproduktoru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</si>
</sst>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i/>
      <sz val="7"/>
      <color rgb="FF4D4D4D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1" fillId="0" borderId="0" xfId="0" applyFont="1" applyFill="1" applyAlignment="1">
      <alignment vertical="center" wrapText="1"/>
    </xf>
    <xf numFmtId="0" fontId="1" fillId="0" borderId="0" xfId="0" applyFont="1" applyAlignment="1">
      <alignment horizontal="right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0" borderId="0" xfId="0" applyNumberFormat="1" applyFont="1" applyFill="1" applyAlignment="1" applyProtection="1">
      <alignment horizontal="left" vertical="center"/>
      <protection locked="0"/>
    </xf>
    <xf numFmtId="0" fontId="33" fillId="0" borderId="0" xfId="0" applyFont="1" applyAlignment="1">
      <alignment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4D4D4D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82" workbookViewId="0">
      <selection activeCell="AN8" sqref="AN8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7" customHeight="1" x14ac:dyDescent="0.2">
      <c r="AR2" s="177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2" t="s">
        <v>6</v>
      </c>
      <c r="BT2" s="12" t="s">
        <v>7</v>
      </c>
    </row>
    <row r="3" spans="1:74" ht="7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5" customHeight="1" x14ac:dyDescent="0.2">
      <c r="B4" s="15"/>
      <c r="D4" s="16" t="s">
        <v>159</v>
      </c>
      <c r="AR4" s="15"/>
      <c r="AS4" s="17" t="s">
        <v>9</v>
      </c>
      <c r="BE4" s="18" t="s">
        <v>10</v>
      </c>
      <c r="BS4" s="12" t="s">
        <v>11</v>
      </c>
    </row>
    <row r="5" spans="1:74" ht="12" customHeight="1" x14ac:dyDescent="0.2">
      <c r="B5" s="15"/>
      <c r="D5" s="19" t="s">
        <v>12</v>
      </c>
      <c r="K5" s="186" t="s">
        <v>13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5"/>
      <c r="BE5" s="183" t="s">
        <v>161</v>
      </c>
      <c r="BS5" s="12" t="s">
        <v>6</v>
      </c>
    </row>
    <row r="6" spans="1:74" ht="37" customHeight="1" x14ac:dyDescent="0.2">
      <c r="B6" s="15"/>
      <c r="D6" s="21" t="s">
        <v>158</v>
      </c>
      <c r="K6" s="187" t="s">
        <v>154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5"/>
      <c r="BE6" s="184"/>
      <c r="BS6" s="12" t="s">
        <v>6</v>
      </c>
    </row>
    <row r="7" spans="1:74" ht="12" customHeight="1" x14ac:dyDescent="0.2">
      <c r="B7" s="15"/>
      <c r="D7" s="22" t="s">
        <v>14</v>
      </c>
      <c r="K7" s="20" t="s">
        <v>1</v>
      </c>
      <c r="AK7" s="22" t="s">
        <v>15</v>
      </c>
      <c r="AN7" s="20" t="s">
        <v>1</v>
      </c>
      <c r="AR7" s="15"/>
      <c r="BE7" s="184"/>
      <c r="BS7" s="12" t="s">
        <v>6</v>
      </c>
    </row>
    <row r="8" spans="1:74" ht="12" customHeight="1" x14ac:dyDescent="0.2">
      <c r="B8" s="15"/>
      <c r="D8" s="22" t="s">
        <v>16</v>
      </c>
      <c r="K8" s="20" t="s">
        <v>17</v>
      </c>
      <c r="AK8" s="22" t="s">
        <v>18</v>
      </c>
      <c r="AN8" s="195">
        <v>45425</v>
      </c>
      <c r="AR8" s="15"/>
      <c r="BE8" s="184"/>
      <c r="BS8" s="12" t="s">
        <v>6</v>
      </c>
    </row>
    <row r="9" spans="1:74" ht="14.4" customHeight="1" x14ac:dyDescent="0.2">
      <c r="B9" s="15"/>
      <c r="AR9" s="15"/>
      <c r="BE9" s="184"/>
      <c r="BS9" s="12" t="s">
        <v>6</v>
      </c>
    </row>
    <row r="10" spans="1:74" ht="12" customHeight="1" x14ac:dyDescent="0.2">
      <c r="B10" s="15"/>
      <c r="D10" s="22" t="s">
        <v>19</v>
      </c>
      <c r="AK10" s="22" t="s">
        <v>20</v>
      </c>
      <c r="AN10" s="20" t="s">
        <v>1</v>
      </c>
      <c r="AR10" s="15"/>
      <c r="BE10" s="184"/>
      <c r="BS10" s="12" t="s">
        <v>6</v>
      </c>
    </row>
    <row r="11" spans="1:74" ht="18.5" customHeight="1" x14ac:dyDescent="0.2">
      <c r="B11" s="15"/>
      <c r="E11" s="20" t="s">
        <v>21</v>
      </c>
      <c r="AK11" s="22" t="s">
        <v>22</v>
      </c>
      <c r="AN11" s="20" t="s">
        <v>1</v>
      </c>
      <c r="AR11" s="15"/>
      <c r="BE11" s="184"/>
      <c r="BS11" s="12" t="s">
        <v>6</v>
      </c>
    </row>
    <row r="12" spans="1:74" ht="7" customHeight="1" x14ac:dyDescent="0.2">
      <c r="B12" s="15"/>
      <c r="AR12" s="15"/>
      <c r="BE12" s="184"/>
      <c r="BS12" s="12" t="s">
        <v>6</v>
      </c>
    </row>
    <row r="13" spans="1:74" ht="12" customHeight="1" x14ac:dyDescent="0.2">
      <c r="B13" s="15"/>
      <c r="D13" s="22" t="s">
        <v>156</v>
      </c>
      <c r="AK13" s="22" t="s">
        <v>20</v>
      </c>
      <c r="AN13" s="24" t="s">
        <v>23</v>
      </c>
      <c r="AR13" s="15"/>
      <c r="BE13" s="184"/>
      <c r="BS13" s="12" t="s">
        <v>6</v>
      </c>
    </row>
    <row r="14" spans="1:74" ht="12.5" x14ac:dyDescent="0.2">
      <c r="B14" s="15"/>
      <c r="E14" s="188" t="s">
        <v>23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2" t="s">
        <v>22</v>
      </c>
      <c r="AN14" s="24" t="s">
        <v>23</v>
      </c>
      <c r="AR14" s="15"/>
      <c r="BE14" s="184"/>
      <c r="BS14" s="12" t="s">
        <v>6</v>
      </c>
    </row>
    <row r="15" spans="1:74" ht="7" customHeight="1" x14ac:dyDescent="0.2">
      <c r="B15" s="15"/>
      <c r="AR15" s="15"/>
      <c r="BE15" s="184"/>
      <c r="BS15" s="12" t="s">
        <v>3</v>
      </c>
    </row>
    <row r="16" spans="1:74" ht="12" customHeight="1" x14ac:dyDescent="0.2">
      <c r="B16" s="15"/>
      <c r="D16" s="22" t="s">
        <v>24</v>
      </c>
      <c r="AK16" s="22" t="s">
        <v>20</v>
      </c>
      <c r="AN16" s="20" t="s">
        <v>1</v>
      </c>
      <c r="AR16" s="15"/>
      <c r="BE16" s="184"/>
      <c r="BS16" s="12" t="s">
        <v>3</v>
      </c>
    </row>
    <row r="17" spans="2:71" ht="18.5" customHeight="1" x14ac:dyDescent="0.2">
      <c r="B17" s="15"/>
      <c r="E17" s="20" t="s">
        <v>25</v>
      </c>
      <c r="AK17" s="22" t="s">
        <v>22</v>
      </c>
      <c r="AN17" s="20" t="s">
        <v>1</v>
      </c>
      <c r="AR17" s="15"/>
      <c r="BE17" s="184"/>
      <c r="BS17" s="12" t="s">
        <v>26</v>
      </c>
    </row>
    <row r="18" spans="2:71" ht="7" customHeight="1" x14ac:dyDescent="0.2">
      <c r="B18" s="15"/>
      <c r="AR18" s="15"/>
      <c r="BE18" s="184"/>
      <c r="BS18" s="12" t="s">
        <v>6</v>
      </c>
    </row>
    <row r="19" spans="2:71" ht="12" customHeight="1" x14ac:dyDescent="0.2">
      <c r="B19" s="15"/>
      <c r="D19" s="22" t="s">
        <v>27</v>
      </c>
      <c r="AK19" s="22" t="s">
        <v>20</v>
      </c>
      <c r="AN19" s="20" t="s">
        <v>1</v>
      </c>
      <c r="AR19" s="15"/>
      <c r="BE19" s="184"/>
      <c r="BS19" s="12" t="s">
        <v>6</v>
      </c>
    </row>
    <row r="20" spans="2:71" ht="18.5" customHeight="1" x14ac:dyDescent="0.2">
      <c r="B20" s="15"/>
      <c r="E20" s="20" t="s">
        <v>17</v>
      </c>
      <c r="AK20" s="22" t="s">
        <v>22</v>
      </c>
      <c r="AN20" s="20" t="s">
        <v>1</v>
      </c>
      <c r="AR20" s="15"/>
      <c r="BE20" s="184"/>
      <c r="BS20" s="12" t="s">
        <v>26</v>
      </c>
    </row>
    <row r="21" spans="2:71" ht="7" customHeight="1" x14ac:dyDescent="0.2">
      <c r="B21" s="15"/>
      <c r="AR21" s="15"/>
      <c r="BE21" s="184"/>
    </row>
    <row r="22" spans="2:71" ht="12" customHeight="1" x14ac:dyDescent="0.2">
      <c r="B22" s="15"/>
      <c r="D22" s="22" t="s">
        <v>28</v>
      </c>
      <c r="AR22" s="15"/>
      <c r="BE22" s="184"/>
    </row>
    <row r="23" spans="2:71" ht="16.5" customHeight="1" x14ac:dyDescent="0.2">
      <c r="B23" s="15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5"/>
      <c r="BE23" s="184"/>
    </row>
    <row r="24" spans="2:71" ht="7" customHeight="1" x14ac:dyDescent="0.2">
      <c r="B24" s="15"/>
      <c r="AR24" s="15"/>
      <c r="BE24" s="184"/>
    </row>
    <row r="25" spans="2:71" ht="7" customHeight="1" x14ac:dyDescent="0.2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84"/>
    </row>
    <row r="26" spans="2:71" s="1" customFormat="1" ht="25.9" customHeight="1" x14ac:dyDescent="0.2">
      <c r="B26" s="27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4">
        <f>ROUND(AG94,2)</f>
        <v>0</v>
      </c>
      <c r="AL26" s="175"/>
      <c r="AM26" s="175"/>
      <c r="AN26" s="175"/>
      <c r="AO26" s="175"/>
      <c r="AR26" s="27"/>
      <c r="BE26" s="184"/>
    </row>
    <row r="27" spans="2:71" s="1" customFormat="1" ht="7" customHeight="1" x14ac:dyDescent="0.2">
      <c r="B27" s="27"/>
      <c r="AR27" s="27"/>
      <c r="BE27" s="184"/>
    </row>
    <row r="28" spans="2:71" s="1" customFormat="1" ht="12.5" x14ac:dyDescent="0.2">
      <c r="B28" s="27"/>
      <c r="L28" s="176" t="s">
        <v>30</v>
      </c>
      <c r="M28" s="176"/>
      <c r="N28" s="176"/>
      <c r="O28" s="176"/>
      <c r="P28" s="176"/>
      <c r="W28" s="176" t="s">
        <v>31</v>
      </c>
      <c r="X28" s="176"/>
      <c r="Y28" s="176"/>
      <c r="Z28" s="176"/>
      <c r="AA28" s="176"/>
      <c r="AB28" s="176"/>
      <c r="AC28" s="176"/>
      <c r="AD28" s="176"/>
      <c r="AE28" s="176"/>
      <c r="AK28" s="176" t="s">
        <v>32</v>
      </c>
      <c r="AL28" s="176"/>
      <c r="AM28" s="176"/>
      <c r="AN28" s="176"/>
      <c r="AO28" s="176"/>
      <c r="AR28" s="27"/>
      <c r="BE28" s="184"/>
    </row>
    <row r="29" spans="2:71" s="2" customFormat="1" ht="14.4" customHeight="1" x14ac:dyDescent="0.2">
      <c r="B29" s="31"/>
      <c r="D29" s="22" t="s">
        <v>33</v>
      </c>
      <c r="F29" s="22" t="s">
        <v>34</v>
      </c>
      <c r="L29" s="168">
        <v>0.21</v>
      </c>
      <c r="M29" s="167"/>
      <c r="N29" s="167"/>
      <c r="O29" s="167"/>
      <c r="P29" s="167"/>
      <c r="W29" s="166">
        <f>ROUND(AZ94, 2)</f>
        <v>0</v>
      </c>
      <c r="X29" s="167"/>
      <c r="Y29" s="167"/>
      <c r="Z29" s="167"/>
      <c r="AA29" s="167"/>
      <c r="AB29" s="167"/>
      <c r="AC29" s="167"/>
      <c r="AD29" s="167"/>
      <c r="AE29" s="167"/>
      <c r="AK29" s="166">
        <f>ROUND(AV94, 2)</f>
        <v>0</v>
      </c>
      <c r="AL29" s="167"/>
      <c r="AM29" s="167"/>
      <c r="AN29" s="167"/>
      <c r="AO29" s="167"/>
      <c r="AR29" s="31"/>
      <c r="BE29" s="185"/>
    </row>
    <row r="30" spans="2:71" s="2" customFormat="1" ht="14.4" customHeight="1" x14ac:dyDescent="0.2">
      <c r="B30" s="31"/>
      <c r="F30" s="22" t="s">
        <v>35</v>
      </c>
      <c r="L30" s="168">
        <v>0.15</v>
      </c>
      <c r="M30" s="167"/>
      <c r="N30" s="167"/>
      <c r="O30" s="167"/>
      <c r="P30" s="167"/>
      <c r="W30" s="166">
        <f>ROUND(BA94, 2)</f>
        <v>0</v>
      </c>
      <c r="X30" s="167"/>
      <c r="Y30" s="167"/>
      <c r="Z30" s="167"/>
      <c r="AA30" s="167"/>
      <c r="AB30" s="167"/>
      <c r="AC30" s="167"/>
      <c r="AD30" s="167"/>
      <c r="AE30" s="167"/>
      <c r="AK30" s="166">
        <f>ROUND(AW94, 2)</f>
        <v>0</v>
      </c>
      <c r="AL30" s="167"/>
      <c r="AM30" s="167"/>
      <c r="AN30" s="167"/>
      <c r="AO30" s="167"/>
      <c r="AR30" s="31"/>
      <c r="BE30" s="185"/>
    </row>
    <row r="31" spans="2:71" s="2" customFormat="1" ht="14.4" hidden="1" customHeight="1" x14ac:dyDescent="0.2">
      <c r="B31" s="31"/>
      <c r="F31" s="22" t="s">
        <v>36</v>
      </c>
      <c r="L31" s="168">
        <v>0.21</v>
      </c>
      <c r="M31" s="167"/>
      <c r="N31" s="167"/>
      <c r="O31" s="167"/>
      <c r="P31" s="167"/>
      <c r="W31" s="166">
        <f>ROUND(BB94, 2)</f>
        <v>0</v>
      </c>
      <c r="X31" s="167"/>
      <c r="Y31" s="167"/>
      <c r="Z31" s="167"/>
      <c r="AA31" s="167"/>
      <c r="AB31" s="167"/>
      <c r="AC31" s="167"/>
      <c r="AD31" s="167"/>
      <c r="AE31" s="167"/>
      <c r="AK31" s="166">
        <v>0</v>
      </c>
      <c r="AL31" s="167"/>
      <c r="AM31" s="167"/>
      <c r="AN31" s="167"/>
      <c r="AO31" s="167"/>
      <c r="AR31" s="31"/>
      <c r="BE31" s="185"/>
    </row>
    <row r="32" spans="2:71" s="2" customFormat="1" ht="14.4" hidden="1" customHeight="1" x14ac:dyDescent="0.2">
      <c r="B32" s="31"/>
      <c r="F32" s="22" t="s">
        <v>37</v>
      </c>
      <c r="L32" s="168">
        <v>0.15</v>
      </c>
      <c r="M32" s="167"/>
      <c r="N32" s="167"/>
      <c r="O32" s="167"/>
      <c r="P32" s="167"/>
      <c r="W32" s="166">
        <f>ROUND(BC94, 2)</f>
        <v>0</v>
      </c>
      <c r="X32" s="167"/>
      <c r="Y32" s="167"/>
      <c r="Z32" s="167"/>
      <c r="AA32" s="167"/>
      <c r="AB32" s="167"/>
      <c r="AC32" s="167"/>
      <c r="AD32" s="167"/>
      <c r="AE32" s="167"/>
      <c r="AK32" s="166">
        <v>0</v>
      </c>
      <c r="AL32" s="167"/>
      <c r="AM32" s="167"/>
      <c r="AN32" s="167"/>
      <c r="AO32" s="167"/>
      <c r="AR32" s="31"/>
      <c r="BE32" s="185"/>
    </row>
    <row r="33" spans="2:57" s="2" customFormat="1" ht="14.4" hidden="1" customHeight="1" x14ac:dyDescent="0.2">
      <c r="B33" s="31"/>
      <c r="F33" s="22" t="s">
        <v>38</v>
      </c>
      <c r="L33" s="168">
        <v>0</v>
      </c>
      <c r="M33" s="167"/>
      <c r="N33" s="167"/>
      <c r="O33" s="167"/>
      <c r="P33" s="167"/>
      <c r="W33" s="166">
        <f>ROUND(BD94, 2)</f>
        <v>0</v>
      </c>
      <c r="X33" s="167"/>
      <c r="Y33" s="167"/>
      <c r="Z33" s="167"/>
      <c r="AA33" s="167"/>
      <c r="AB33" s="167"/>
      <c r="AC33" s="167"/>
      <c r="AD33" s="167"/>
      <c r="AE33" s="167"/>
      <c r="AK33" s="166">
        <v>0</v>
      </c>
      <c r="AL33" s="167"/>
      <c r="AM33" s="167"/>
      <c r="AN33" s="167"/>
      <c r="AO33" s="167"/>
      <c r="AR33" s="31"/>
      <c r="BE33" s="185"/>
    </row>
    <row r="34" spans="2:57" s="1" customFormat="1" ht="7" customHeight="1" x14ac:dyDescent="0.2">
      <c r="B34" s="27"/>
      <c r="AR34" s="27"/>
      <c r="BE34" s="184"/>
    </row>
    <row r="35" spans="2:57" s="1" customFormat="1" ht="25.9" customHeight="1" x14ac:dyDescent="0.2">
      <c r="B35" s="27"/>
      <c r="C35" s="32"/>
      <c r="D35" s="33" t="s">
        <v>39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40</v>
      </c>
      <c r="U35" s="34"/>
      <c r="V35" s="34"/>
      <c r="W35" s="34"/>
      <c r="X35" s="182" t="s">
        <v>41</v>
      </c>
      <c r="Y35" s="180"/>
      <c r="Z35" s="180"/>
      <c r="AA35" s="180"/>
      <c r="AB35" s="180"/>
      <c r="AC35" s="34"/>
      <c r="AD35" s="34"/>
      <c r="AE35" s="34"/>
      <c r="AF35" s="34"/>
      <c r="AG35" s="34"/>
      <c r="AH35" s="34"/>
      <c r="AI35" s="34"/>
      <c r="AJ35" s="34"/>
      <c r="AK35" s="179">
        <f>SUM(AK26:AK33)</f>
        <v>0</v>
      </c>
      <c r="AL35" s="180"/>
      <c r="AM35" s="180"/>
      <c r="AN35" s="180"/>
      <c r="AO35" s="181"/>
      <c r="AP35" s="32"/>
      <c r="AQ35" s="32"/>
      <c r="AR35" s="27"/>
    </row>
    <row r="36" spans="2:57" s="1" customFormat="1" ht="7" customHeight="1" x14ac:dyDescent="0.2">
      <c r="B36" s="27"/>
      <c r="AR36" s="27"/>
    </row>
    <row r="37" spans="2:57" s="1" customFormat="1" ht="14.4" customHeight="1" x14ac:dyDescent="0.2">
      <c r="B37" s="27"/>
      <c r="AR37" s="27"/>
    </row>
    <row r="38" spans="2:57" ht="14.4" customHeight="1" x14ac:dyDescent="0.2">
      <c r="B38" s="15"/>
      <c r="AR38" s="15"/>
    </row>
    <row r="39" spans="2:57" ht="14.4" customHeight="1" x14ac:dyDescent="0.2">
      <c r="B39" s="15"/>
      <c r="AR39" s="15"/>
    </row>
    <row r="40" spans="2:57" ht="14.4" customHeight="1" x14ac:dyDescent="0.2">
      <c r="B40" s="15"/>
      <c r="AR40" s="15"/>
    </row>
    <row r="41" spans="2:57" ht="14.4" customHeight="1" x14ac:dyDescent="0.2">
      <c r="B41" s="15"/>
      <c r="AR41" s="15"/>
    </row>
    <row r="42" spans="2:57" ht="14.4" customHeight="1" x14ac:dyDescent="0.2">
      <c r="B42" s="15"/>
      <c r="AR42" s="15"/>
    </row>
    <row r="43" spans="2:57" ht="14.4" customHeight="1" x14ac:dyDescent="0.2">
      <c r="B43" s="15"/>
      <c r="AR43" s="15"/>
    </row>
    <row r="44" spans="2:57" ht="14.4" customHeight="1" x14ac:dyDescent="0.2">
      <c r="B44" s="15"/>
      <c r="AR44" s="15"/>
    </row>
    <row r="45" spans="2:57" ht="14.4" customHeight="1" x14ac:dyDescent="0.2">
      <c r="B45" s="15"/>
      <c r="AR45" s="15"/>
    </row>
    <row r="46" spans="2:57" ht="14.4" customHeight="1" x14ac:dyDescent="0.2">
      <c r="B46" s="15"/>
      <c r="AR46" s="15"/>
    </row>
    <row r="47" spans="2:57" ht="14.4" customHeight="1" x14ac:dyDescent="0.2">
      <c r="B47" s="15"/>
      <c r="AR47" s="15"/>
    </row>
    <row r="48" spans="2:57" ht="14.4" customHeight="1" x14ac:dyDescent="0.2">
      <c r="B48" s="15"/>
      <c r="AR48" s="15"/>
    </row>
    <row r="49" spans="2:44" s="1" customFormat="1" ht="14.4" customHeight="1" x14ac:dyDescent="0.2">
      <c r="B49" s="27"/>
      <c r="D49" s="36" t="s">
        <v>42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43</v>
      </c>
      <c r="AI49" s="37"/>
      <c r="AJ49" s="37"/>
      <c r="AK49" s="37"/>
      <c r="AL49" s="37"/>
      <c r="AM49" s="37"/>
      <c r="AN49" s="37"/>
      <c r="AO49" s="37"/>
      <c r="AR49" s="27"/>
    </row>
    <row r="50" spans="2:44" x14ac:dyDescent="0.2">
      <c r="B50" s="15"/>
      <c r="AR50" s="15"/>
    </row>
    <row r="51" spans="2:44" x14ac:dyDescent="0.2">
      <c r="B51" s="15"/>
      <c r="AR51" s="15"/>
    </row>
    <row r="52" spans="2:44" x14ac:dyDescent="0.2">
      <c r="B52" s="15"/>
      <c r="AR52" s="15"/>
    </row>
    <row r="53" spans="2:44" x14ac:dyDescent="0.2">
      <c r="B53" s="15"/>
      <c r="AR53" s="15"/>
    </row>
    <row r="54" spans="2:44" x14ac:dyDescent="0.2">
      <c r="B54" s="15"/>
      <c r="AR54" s="15"/>
    </row>
    <row r="55" spans="2:44" x14ac:dyDescent="0.2">
      <c r="B55" s="15"/>
      <c r="AR55" s="15"/>
    </row>
    <row r="56" spans="2:44" x14ac:dyDescent="0.2">
      <c r="B56" s="15"/>
      <c r="AR56" s="15"/>
    </row>
    <row r="57" spans="2:44" x14ac:dyDescent="0.2">
      <c r="B57" s="15"/>
      <c r="AR57" s="15"/>
    </row>
    <row r="58" spans="2:44" x14ac:dyDescent="0.2">
      <c r="B58" s="15"/>
      <c r="AR58" s="15"/>
    </row>
    <row r="59" spans="2:44" x14ac:dyDescent="0.2">
      <c r="B59" s="15"/>
      <c r="AR59" s="15"/>
    </row>
    <row r="60" spans="2:44" s="1" customFormat="1" ht="12.5" x14ac:dyDescent="0.2">
      <c r="B60" s="27"/>
      <c r="D60" s="38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44</v>
      </c>
      <c r="AI60" s="29"/>
      <c r="AJ60" s="29"/>
      <c r="AK60" s="29"/>
      <c r="AL60" s="29"/>
      <c r="AM60" s="38" t="s">
        <v>45</v>
      </c>
      <c r="AN60" s="29"/>
      <c r="AO60" s="29"/>
      <c r="AR60" s="27"/>
    </row>
    <row r="61" spans="2:44" x14ac:dyDescent="0.2">
      <c r="B61" s="15"/>
      <c r="AR61" s="15"/>
    </row>
    <row r="62" spans="2:44" x14ac:dyDescent="0.2">
      <c r="B62" s="15"/>
      <c r="AR62" s="15"/>
    </row>
    <row r="63" spans="2:44" x14ac:dyDescent="0.2">
      <c r="B63" s="15"/>
      <c r="AR63" s="15"/>
    </row>
    <row r="64" spans="2:44" s="1" customFormat="1" ht="13" x14ac:dyDescent="0.2">
      <c r="B64" s="27"/>
      <c r="D64" s="36" t="s">
        <v>155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157</v>
      </c>
      <c r="AI64" s="37"/>
      <c r="AJ64" s="37"/>
      <c r="AK64" s="37"/>
      <c r="AL64" s="37"/>
      <c r="AM64" s="37"/>
      <c r="AN64" s="37"/>
      <c r="AO64" s="37"/>
      <c r="AR64" s="27"/>
    </row>
    <row r="65" spans="2:44" x14ac:dyDescent="0.2">
      <c r="B65" s="15"/>
      <c r="AR65" s="15"/>
    </row>
    <row r="66" spans="2:44" x14ac:dyDescent="0.2">
      <c r="B66" s="15"/>
      <c r="AR66" s="15"/>
    </row>
    <row r="67" spans="2:44" x14ac:dyDescent="0.2">
      <c r="B67" s="15"/>
      <c r="AR67" s="15"/>
    </row>
    <row r="68" spans="2:44" x14ac:dyDescent="0.2">
      <c r="B68" s="15"/>
      <c r="AR68" s="15"/>
    </row>
    <row r="69" spans="2:44" x14ac:dyDescent="0.2">
      <c r="B69" s="15"/>
      <c r="AR69" s="15"/>
    </row>
    <row r="70" spans="2:44" x14ac:dyDescent="0.2">
      <c r="B70" s="15"/>
      <c r="AR70" s="15"/>
    </row>
    <row r="71" spans="2:44" x14ac:dyDescent="0.2">
      <c r="B71" s="15"/>
      <c r="AR71" s="15"/>
    </row>
    <row r="72" spans="2:44" x14ac:dyDescent="0.2">
      <c r="B72" s="15"/>
      <c r="AR72" s="15"/>
    </row>
    <row r="73" spans="2:44" x14ac:dyDescent="0.2">
      <c r="B73" s="15"/>
      <c r="AR73" s="15"/>
    </row>
    <row r="74" spans="2:44" x14ac:dyDescent="0.2">
      <c r="B74" s="15"/>
      <c r="AR74" s="15"/>
    </row>
    <row r="75" spans="2:44" s="1" customFormat="1" ht="12.5" x14ac:dyDescent="0.2">
      <c r="B75" s="27"/>
      <c r="D75" s="38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44</v>
      </c>
      <c r="AI75" s="29"/>
      <c r="AJ75" s="29"/>
      <c r="AK75" s="29"/>
      <c r="AL75" s="29"/>
      <c r="AM75" s="38" t="s">
        <v>45</v>
      </c>
      <c r="AN75" s="29"/>
      <c r="AO75" s="29"/>
      <c r="AR75" s="27"/>
    </row>
    <row r="76" spans="2:44" s="1" customFormat="1" x14ac:dyDescent="0.2">
      <c r="B76" s="27"/>
      <c r="AR76" s="27"/>
    </row>
    <row r="77" spans="2:44" s="1" customFormat="1" ht="7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7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5" customHeight="1" x14ac:dyDescent="0.2">
      <c r="B82" s="27"/>
      <c r="C82" s="16" t="s">
        <v>160</v>
      </c>
      <c r="AR82" s="27"/>
    </row>
    <row r="83" spans="1:91" s="1" customFormat="1" ht="7" customHeight="1" x14ac:dyDescent="0.2">
      <c r="B83" s="27"/>
      <c r="AR83" s="27"/>
    </row>
    <row r="84" spans="1:91" s="3" customFormat="1" ht="12" customHeight="1" x14ac:dyDescent="0.2">
      <c r="B84" s="43"/>
      <c r="C84" s="22" t="s">
        <v>12</v>
      </c>
      <c r="L84" s="3" t="str">
        <f>K5</f>
        <v>IMPORT</v>
      </c>
      <c r="AR84" s="43"/>
    </row>
    <row r="85" spans="1:91" s="4" customFormat="1" ht="37" customHeight="1" x14ac:dyDescent="0.2">
      <c r="B85" s="44"/>
      <c r="C85" s="45" t="s">
        <v>158</v>
      </c>
      <c r="L85" s="171" t="str">
        <f>K6</f>
        <v xml:space="preserve">Revitalizace prostor OGV, objekt Masarykovo náměstí 24, Jihlava 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R85" s="44"/>
    </row>
    <row r="86" spans="1:91" s="1" customFormat="1" ht="7" customHeight="1" x14ac:dyDescent="0.2">
      <c r="B86" s="27"/>
      <c r="AR86" s="27"/>
    </row>
    <row r="87" spans="1:91" s="1" customFormat="1" ht="12" customHeight="1" x14ac:dyDescent="0.2">
      <c r="B87" s="27"/>
      <c r="C87" s="22" t="s">
        <v>16</v>
      </c>
      <c r="L87" s="46" t="str">
        <f>IF(K8="","",K8)</f>
        <v xml:space="preserve"> </v>
      </c>
      <c r="AI87" s="22" t="s">
        <v>18</v>
      </c>
      <c r="AM87" s="173">
        <f>IF(AN8= "","",AN8)</f>
        <v>45425</v>
      </c>
      <c r="AN87" s="173"/>
      <c r="AR87" s="27"/>
    </row>
    <row r="88" spans="1:91" s="1" customFormat="1" ht="7" customHeight="1" x14ac:dyDescent="0.2">
      <c r="B88" s="27"/>
      <c r="AR88" s="27"/>
    </row>
    <row r="89" spans="1:91" s="1" customFormat="1" ht="15.15" customHeight="1" x14ac:dyDescent="0.2">
      <c r="B89" s="27"/>
      <c r="C89" s="22" t="s">
        <v>19</v>
      </c>
      <c r="L89" s="3" t="str">
        <f>IF(E11= "","",E11)</f>
        <v>Oblastní galerie Vysočiny v Jihlavě</v>
      </c>
      <c r="AI89" s="22" t="s">
        <v>24</v>
      </c>
      <c r="AM89" s="156" t="str">
        <f>IF(E17="","",E17)</f>
        <v>Atelier Tsunami s.r.o.</v>
      </c>
      <c r="AN89" s="157"/>
      <c r="AO89" s="157"/>
      <c r="AP89" s="157"/>
      <c r="AR89" s="27"/>
      <c r="AS89" s="152" t="s">
        <v>46</v>
      </c>
      <c r="AT89" s="153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15" customHeight="1" x14ac:dyDescent="0.2">
      <c r="B90" s="27"/>
      <c r="C90" s="22" t="s">
        <v>156</v>
      </c>
      <c r="L90" s="3" t="str">
        <f>IF(E14= "Vyplň údaj","",E14)</f>
        <v/>
      </c>
      <c r="AI90" s="22" t="s">
        <v>27</v>
      </c>
      <c r="AM90" s="156" t="str">
        <f>IF(E20="","",E20)</f>
        <v xml:space="preserve"> </v>
      </c>
      <c r="AN90" s="157"/>
      <c r="AO90" s="157"/>
      <c r="AP90" s="157"/>
      <c r="AR90" s="27"/>
      <c r="AS90" s="154"/>
      <c r="AT90" s="155"/>
      <c r="BD90" s="51"/>
    </row>
    <row r="91" spans="1:91" s="1" customFormat="1" ht="10.75" customHeight="1" x14ac:dyDescent="0.2">
      <c r="B91" s="27"/>
      <c r="AR91" s="27"/>
      <c r="AS91" s="154"/>
      <c r="AT91" s="155"/>
      <c r="BD91" s="51"/>
    </row>
    <row r="92" spans="1:91" s="1" customFormat="1" ht="29.25" customHeight="1" x14ac:dyDescent="0.2">
      <c r="B92" s="27"/>
      <c r="C92" s="158" t="s">
        <v>47</v>
      </c>
      <c r="D92" s="159"/>
      <c r="E92" s="159"/>
      <c r="F92" s="159"/>
      <c r="G92" s="159"/>
      <c r="H92" s="52"/>
      <c r="I92" s="161" t="s">
        <v>48</v>
      </c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59"/>
      <c r="Z92" s="159"/>
      <c r="AA92" s="159"/>
      <c r="AB92" s="159"/>
      <c r="AC92" s="159"/>
      <c r="AD92" s="159"/>
      <c r="AE92" s="159"/>
      <c r="AF92" s="159"/>
      <c r="AG92" s="160" t="s">
        <v>49</v>
      </c>
      <c r="AH92" s="159"/>
      <c r="AI92" s="159"/>
      <c r="AJ92" s="159"/>
      <c r="AK92" s="159"/>
      <c r="AL92" s="159"/>
      <c r="AM92" s="159"/>
      <c r="AN92" s="161" t="s">
        <v>50</v>
      </c>
      <c r="AO92" s="159"/>
      <c r="AP92" s="162"/>
      <c r="AQ92" s="53" t="s">
        <v>51</v>
      </c>
      <c r="AR92" s="27"/>
      <c r="AS92" s="54" t="s">
        <v>52</v>
      </c>
      <c r="AT92" s="55" t="s">
        <v>53</v>
      </c>
      <c r="AU92" s="55" t="s">
        <v>54</v>
      </c>
      <c r="AV92" s="55" t="s">
        <v>55</v>
      </c>
      <c r="AW92" s="55" t="s">
        <v>56</v>
      </c>
      <c r="AX92" s="55" t="s">
        <v>57</v>
      </c>
      <c r="AY92" s="55" t="s">
        <v>58</v>
      </c>
      <c r="AZ92" s="55" t="s">
        <v>59</v>
      </c>
      <c r="BA92" s="55" t="s">
        <v>60</v>
      </c>
      <c r="BB92" s="55" t="s">
        <v>61</v>
      </c>
      <c r="BC92" s="55" t="s">
        <v>62</v>
      </c>
      <c r="BD92" s="56" t="s">
        <v>63</v>
      </c>
    </row>
    <row r="93" spans="1:91" s="1" customFormat="1" ht="10.75" customHeight="1" x14ac:dyDescent="0.2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" customHeight="1" x14ac:dyDescent="0.2">
      <c r="B94" s="58"/>
      <c r="C94" s="59" t="s">
        <v>64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63">
        <f>ROUND(SUM(AG95:AG95),2)</f>
        <v>0</v>
      </c>
      <c r="AH94" s="163"/>
      <c r="AI94" s="163"/>
      <c r="AJ94" s="163"/>
      <c r="AK94" s="163"/>
      <c r="AL94" s="163"/>
      <c r="AM94" s="163"/>
      <c r="AN94" s="164">
        <f t="shared" ref="AN94:AN95" si="0">SUM(AG94,AT94)</f>
        <v>0</v>
      </c>
      <c r="AO94" s="164"/>
      <c r="AP94" s="164"/>
      <c r="AQ94" s="62" t="s">
        <v>1</v>
      </c>
      <c r="AR94" s="58"/>
      <c r="AS94" s="63">
        <f>ROUND(SUM(AS95:AS95),2)</f>
        <v>0</v>
      </c>
      <c r="AT94" s="64">
        <f t="shared" ref="AT94:AT95" si="1">ROUND(SUM(AV94:AW94),2)</f>
        <v>0</v>
      </c>
      <c r="AU94" s="65">
        <f>ROUND(SUM(AU95:AU95),5)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ROUND(SUM(AZ95:AZ95),2)</f>
        <v>0</v>
      </c>
      <c r="BA94" s="64">
        <f>ROUND(SUM(BA95:BA95),2)</f>
        <v>0</v>
      </c>
      <c r="BB94" s="64">
        <f>ROUND(SUM(BB95:BB95),2)</f>
        <v>0</v>
      </c>
      <c r="BC94" s="64">
        <f>ROUND(SUM(BC95:BC95),2)</f>
        <v>0</v>
      </c>
      <c r="BD94" s="66">
        <f>ROUND(SUM(BD95:BD95),2)</f>
        <v>0</v>
      </c>
      <c r="BS94" s="67" t="s">
        <v>65</v>
      </c>
      <c r="BT94" s="67" t="s">
        <v>66</v>
      </c>
      <c r="BU94" s="68" t="s">
        <v>67</v>
      </c>
      <c r="BV94" s="67" t="s">
        <v>13</v>
      </c>
      <c r="BW94" s="67" t="s">
        <v>4</v>
      </c>
      <c r="BX94" s="67" t="s">
        <v>68</v>
      </c>
      <c r="CL94" s="67" t="s">
        <v>1</v>
      </c>
    </row>
    <row r="95" spans="1:91" s="6" customFormat="1" ht="16.5" customHeight="1" x14ac:dyDescent="0.2">
      <c r="A95" s="69" t="s">
        <v>69</v>
      </c>
      <c r="B95" s="70"/>
      <c r="C95" s="71"/>
      <c r="D95" s="165" t="s">
        <v>75</v>
      </c>
      <c r="E95" s="165"/>
      <c r="F95" s="165"/>
      <c r="G95" s="165"/>
      <c r="H95" s="165"/>
      <c r="I95" s="72"/>
      <c r="J95" s="165" t="s">
        <v>76</v>
      </c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9">
        <f>'5 - AVT'!L30</f>
        <v>0</v>
      </c>
      <c r="AH95" s="170"/>
      <c r="AI95" s="170"/>
      <c r="AJ95" s="170"/>
      <c r="AK95" s="170"/>
      <c r="AL95" s="170"/>
      <c r="AM95" s="170"/>
      <c r="AN95" s="169">
        <f t="shared" si="0"/>
        <v>0</v>
      </c>
      <c r="AO95" s="170"/>
      <c r="AP95" s="170"/>
      <c r="AQ95" s="73" t="s">
        <v>71</v>
      </c>
      <c r="AR95" s="70"/>
      <c r="AS95" s="74">
        <v>0</v>
      </c>
      <c r="AT95" s="75">
        <f t="shared" si="1"/>
        <v>0</v>
      </c>
      <c r="AU95" s="76">
        <f>'5 - AVT'!R117</f>
        <v>0</v>
      </c>
      <c r="AV95" s="75">
        <f>'5 - AVT'!L33</f>
        <v>0</v>
      </c>
      <c r="AW95" s="75">
        <f>'5 - AVT'!L34</f>
        <v>0</v>
      </c>
      <c r="AX95" s="75">
        <f>'5 - AVT'!L35</f>
        <v>0</v>
      </c>
      <c r="AY95" s="75">
        <f>'5 - AVT'!L36</f>
        <v>0</v>
      </c>
      <c r="AZ95" s="75">
        <f>'5 - AVT'!F33</f>
        <v>0</v>
      </c>
      <c r="BA95" s="75">
        <f>'5 - AVT'!F34</f>
        <v>0</v>
      </c>
      <c r="BB95" s="75">
        <f>'5 - AVT'!F35</f>
        <v>0</v>
      </c>
      <c r="BC95" s="75">
        <f>'5 - AVT'!F36</f>
        <v>0</v>
      </c>
      <c r="BD95" s="77">
        <f>'5 - AVT'!F37</f>
        <v>0</v>
      </c>
      <c r="BT95" s="78" t="s">
        <v>70</v>
      </c>
      <c r="BV95" s="78" t="s">
        <v>13</v>
      </c>
      <c r="BW95" s="78" t="s">
        <v>77</v>
      </c>
      <c r="BX95" s="78" t="s">
        <v>4</v>
      </c>
      <c r="CL95" s="78" t="s">
        <v>1</v>
      </c>
      <c r="CM95" s="78" t="s">
        <v>72</v>
      </c>
    </row>
    <row r="96" spans="1:91" s="1" customFormat="1" ht="30" customHeight="1" x14ac:dyDescent="0.2">
      <c r="B96" s="27"/>
      <c r="AR96" s="27"/>
    </row>
    <row r="97" spans="2:44" s="1" customFormat="1" ht="7" customHeight="1" x14ac:dyDescent="0.2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G94:AM94"/>
    <mergeCell ref="AN94:AP94"/>
    <mergeCell ref="D95:H95"/>
    <mergeCell ref="J95:AF95"/>
    <mergeCell ref="AK30:AO30"/>
    <mergeCell ref="L30:P30"/>
    <mergeCell ref="W30:AE30"/>
    <mergeCell ref="L31:P31"/>
    <mergeCell ref="AN95:AP95"/>
    <mergeCell ref="AG95:AM95"/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</mergeCells>
  <hyperlinks>
    <hyperlink ref="A95" location="'5 - AV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O161"/>
  <sheetViews>
    <sheetView showGridLines="0" tabSelected="1" topLeftCell="A123" workbookViewId="0">
      <selection activeCell="F132" sqref="F132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3.6640625" customWidth="1"/>
    <col min="6" max="6" width="50.77734375" customWidth="1"/>
    <col min="7" max="8" width="18.77734375" style="144" customWidth="1"/>
    <col min="9" max="9" width="7.44140625" customWidth="1"/>
    <col min="10" max="10" width="14" customWidth="1"/>
    <col min="11" max="11" width="15.77734375" customWidth="1"/>
    <col min="12" max="12" width="22.33203125" customWidth="1"/>
    <col min="13" max="13" width="22.33203125" hidden="1" customWidth="1"/>
    <col min="14" max="14" width="9.33203125" customWidth="1"/>
    <col min="15" max="15" width="10.77734375" hidden="1" customWidth="1"/>
    <col min="16" max="16" width="9.33203125" hidden="1"/>
    <col min="17" max="22" width="14.109375" hidden="1" customWidth="1"/>
    <col min="23" max="23" width="16.33203125" hidden="1" customWidth="1"/>
    <col min="24" max="24" width="12.33203125" customWidth="1"/>
    <col min="25" max="25" width="16.33203125" customWidth="1"/>
    <col min="26" max="26" width="12.33203125" customWidth="1"/>
    <col min="27" max="27" width="15" customWidth="1"/>
    <col min="28" max="28" width="11" customWidth="1"/>
    <col min="29" max="29" width="15" customWidth="1"/>
    <col min="30" max="30" width="16.33203125" customWidth="1"/>
    <col min="31" max="31" width="11" customWidth="1"/>
    <col min="32" max="32" width="15" customWidth="1"/>
    <col min="33" max="33" width="16.33203125" customWidth="1"/>
    <col min="46" max="67" width="9.33203125" hidden="1"/>
  </cols>
  <sheetData>
    <row r="2" spans="2:48" ht="37" customHeight="1" x14ac:dyDescent="0.2">
      <c r="N2" s="177" t="s">
        <v>5</v>
      </c>
      <c r="O2" s="178"/>
      <c r="P2" s="178"/>
      <c r="Q2" s="178"/>
      <c r="R2" s="178"/>
      <c r="S2" s="178"/>
      <c r="T2" s="178"/>
      <c r="U2" s="178"/>
      <c r="V2" s="178"/>
      <c r="W2" s="178"/>
      <c r="X2" s="178"/>
      <c r="AV2" s="12" t="s">
        <v>77</v>
      </c>
    </row>
    <row r="3" spans="2:48" ht="7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5"/>
      <c r="AV3" s="12" t="s">
        <v>72</v>
      </c>
    </row>
    <row r="4" spans="2:48" ht="25" customHeight="1" x14ac:dyDescent="0.2">
      <c r="B4" s="15"/>
      <c r="D4" s="16" t="s">
        <v>81</v>
      </c>
      <c r="N4" s="15"/>
      <c r="O4" s="79" t="s">
        <v>9</v>
      </c>
      <c r="AV4" s="12" t="s">
        <v>3</v>
      </c>
    </row>
    <row r="5" spans="2:48" ht="7" customHeight="1" x14ac:dyDescent="0.2">
      <c r="B5" s="15"/>
      <c r="N5" s="15"/>
    </row>
    <row r="6" spans="2:48" ht="12" customHeight="1" x14ac:dyDescent="0.2">
      <c r="B6" s="15"/>
      <c r="D6" s="22" t="s">
        <v>158</v>
      </c>
      <c r="N6" s="15"/>
    </row>
    <row r="7" spans="2:48" ht="26.25" customHeight="1" x14ac:dyDescent="0.2">
      <c r="B7" s="15"/>
      <c r="E7" s="192" t="str">
        <f>Rekapitulace!K6</f>
        <v xml:space="preserve">Revitalizace prostor OGV, objekt Masarykovo náměstí 24, Jihlava </v>
      </c>
      <c r="F7" s="193"/>
      <c r="G7" s="193"/>
      <c r="H7" s="193"/>
      <c r="I7" s="193"/>
      <c r="J7" s="193"/>
      <c r="N7" s="15"/>
    </row>
    <row r="8" spans="2:48" s="1" customFormat="1" ht="12" customHeight="1" x14ac:dyDescent="0.2">
      <c r="B8" s="27"/>
      <c r="D8" s="22" t="s">
        <v>82</v>
      </c>
      <c r="G8" s="146"/>
      <c r="H8" s="146"/>
      <c r="N8" s="27"/>
    </row>
    <row r="9" spans="2:48" s="1" customFormat="1" ht="16.5" customHeight="1" x14ac:dyDescent="0.2">
      <c r="B9" s="27"/>
      <c r="E9" s="171" t="s">
        <v>131</v>
      </c>
      <c r="F9" s="191"/>
      <c r="G9" s="191"/>
      <c r="H9" s="191"/>
      <c r="I9" s="191"/>
      <c r="J9" s="191"/>
      <c r="N9" s="27"/>
    </row>
    <row r="10" spans="2:48" s="1" customFormat="1" x14ac:dyDescent="0.2">
      <c r="B10" s="27"/>
      <c r="G10" s="146"/>
      <c r="H10" s="146"/>
      <c r="N10" s="27"/>
    </row>
    <row r="11" spans="2:48" s="1" customFormat="1" ht="12" customHeight="1" x14ac:dyDescent="0.2">
      <c r="B11" s="27"/>
      <c r="D11" s="22" t="s">
        <v>14</v>
      </c>
      <c r="F11" s="20" t="s">
        <v>1</v>
      </c>
      <c r="G11" s="145"/>
      <c r="H11" s="145"/>
      <c r="K11" s="22" t="s">
        <v>15</v>
      </c>
      <c r="L11" s="20" t="s">
        <v>1</v>
      </c>
      <c r="N11" s="27"/>
    </row>
    <row r="12" spans="2:48" s="1" customFormat="1" ht="12" customHeight="1" x14ac:dyDescent="0.2">
      <c r="B12" s="27"/>
      <c r="D12" s="22" t="s">
        <v>16</v>
      </c>
      <c r="F12" s="20" t="s">
        <v>17</v>
      </c>
      <c r="G12" s="145"/>
      <c r="H12" s="145"/>
      <c r="K12" s="22" t="s">
        <v>18</v>
      </c>
      <c r="L12" s="47">
        <f>Rekapitulace!AN8</f>
        <v>45425</v>
      </c>
      <c r="N12" s="27"/>
    </row>
    <row r="13" spans="2:48" s="1" customFormat="1" ht="10.75" customHeight="1" x14ac:dyDescent="0.2">
      <c r="B13" s="27"/>
      <c r="G13" s="146"/>
      <c r="H13" s="146"/>
      <c r="N13" s="27"/>
    </row>
    <row r="14" spans="2:48" s="1" customFormat="1" ht="12" customHeight="1" x14ac:dyDescent="0.2">
      <c r="B14" s="27"/>
      <c r="D14" s="22" t="s">
        <v>19</v>
      </c>
      <c r="G14" s="146"/>
      <c r="H14" s="146"/>
      <c r="K14" s="22" t="s">
        <v>20</v>
      </c>
      <c r="L14" s="20" t="s">
        <v>1</v>
      </c>
      <c r="N14" s="27"/>
    </row>
    <row r="15" spans="2:48" s="1" customFormat="1" ht="18" customHeight="1" x14ac:dyDescent="0.2">
      <c r="B15" s="27"/>
      <c r="E15" s="20" t="s">
        <v>21</v>
      </c>
      <c r="G15" s="146"/>
      <c r="H15" s="146"/>
      <c r="K15" s="22" t="s">
        <v>22</v>
      </c>
      <c r="L15" s="20" t="s">
        <v>1</v>
      </c>
      <c r="N15" s="27"/>
    </row>
    <row r="16" spans="2:48" s="1" customFormat="1" ht="7" customHeight="1" x14ac:dyDescent="0.2">
      <c r="B16" s="27"/>
      <c r="G16" s="146"/>
      <c r="H16" s="146"/>
      <c r="N16" s="27"/>
    </row>
    <row r="17" spans="2:14" s="1" customFormat="1" ht="12" customHeight="1" x14ac:dyDescent="0.2">
      <c r="B17" s="27"/>
      <c r="D17" s="22" t="s">
        <v>156</v>
      </c>
      <c r="G17" s="146"/>
      <c r="H17" s="146"/>
      <c r="K17" s="22" t="s">
        <v>20</v>
      </c>
      <c r="L17" s="23" t="str">
        <f>Rekapitulace!AN13</f>
        <v>Vyplň údaj</v>
      </c>
      <c r="N17" s="27"/>
    </row>
    <row r="18" spans="2:14" s="1" customFormat="1" ht="18" customHeight="1" x14ac:dyDescent="0.2">
      <c r="B18" s="27"/>
      <c r="E18" s="194" t="str">
        <f>Rekapitulace!E14</f>
        <v>Vyplň údaj</v>
      </c>
      <c r="F18" s="186"/>
      <c r="G18" s="186"/>
      <c r="H18" s="186"/>
      <c r="I18" s="186"/>
      <c r="J18" s="186"/>
      <c r="K18" s="22" t="s">
        <v>22</v>
      </c>
      <c r="L18" s="23" t="str">
        <f>Rekapitulace!AN14</f>
        <v>Vyplň údaj</v>
      </c>
      <c r="N18" s="27"/>
    </row>
    <row r="19" spans="2:14" s="1" customFormat="1" ht="7" customHeight="1" x14ac:dyDescent="0.2">
      <c r="B19" s="27"/>
      <c r="G19" s="146"/>
      <c r="H19" s="146"/>
      <c r="N19" s="27"/>
    </row>
    <row r="20" spans="2:14" s="1" customFormat="1" ht="12" customHeight="1" x14ac:dyDescent="0.2">
      <c r="B20" s="27"/>
      <c r="D20" s="22" t="s">
        <v>24</v>
      </c>
      <c r="G20" s="146"/>
      <c r="H20" s="146"/>
      <c r="K20" s="22" t="s">
        <v>20</v>
      </c>
      <c r="L20" s="20" t="s">
        <v>1</v>
      </c>
      <c r="N20" s="27"/>
    </row>
    <row r="21" spans="2:14" s="1" customFormat="1" ht="18" customHeight="1" x14ac:dyDescent="0.2">
      <c r="B21" s="27"/>
      <c r="E21" s="20" t="s">
        <v>25</v>
      </c>
      <c r="G21" s="146"/>
      <c r="H21" s="146"/>
      <c r="K21" s="22" t="s">
        <v>22</v>
      </c>
      <c r="L21" s="20" t="s">
        <v>1</v>
      </c>
      <c r="N21" s="27"/>
    </row>
    <row r="22" spans="2:14" s="1" customFormat="1" ht="7" customHeight="1" x14ac:dyDescent="0.2">
      <c r="B22" s="27"/>
      <c r="G22" s="146"/>
      <c r="H22" s="146"/>
      <c r="N22" s="27"/>
    </row>
    <row r="23" spans="2:14" s="1" customFormat="1" ht="12" customHeight="1" x14ac:dyDescent="0.2">
      <c r="B23" s="27"/>
      <c r="D23" s="22" t="s">
        <v>27</v>
      </c>
      <c r="G23" s="146"/>
      <c r="H23" s="146"/>
      <c r="K23" s="22" t="s">
        <v>20</v>
      </c>
      <c r="L23" s="20" t="str">
        <f>IF(Rekapitulace!AN19="","",Rekapitulace!AN19)</f>
        <v/>
      </c>
      <c r="N23" s="27"/>
    </row>
    <row r="24" spans="2:14" s="1" customFormat="1" ht="18" customHeight="1" x14ac:dyDescent="0.2">
      <c r="B24" s="27"/>
      <c r="E24" s="20" t="str">
        <f>IF(Rekapitulace!E20="","",Rekapitulace!E20)</f>
        <v xml:space="preserve"> </v>
      </c>
      <c r="G24" s="146"/>
      <c r="H24" s="146"/>
      <c r="K24" s="22" t="s">
        <v>22</v>
      </c>
      <c r="L24" s="20" t="str">
        <f>IF(Rekapitulace!AN20="","",Rekapitulace!AN20)</f>
        <v/>
      </c>
      <c r="N24" s="27"/>
    </row>
    <row r="25" spans="2:14" s="1" customFormat="1" ht="7" customHeight="1" x14ac:dyDescent="0.2">
      <c r="B25" s="27"/>
      <c r="G25" s="146"/>
      <c r="H25" s="146"/>
      <c r="N25" s="27"/>
    </row>
    <row r="26" spans="2:14" s="1" customFormat="1" ht="12" customHeight="1" x14ac:dyDescent="0.2">
      <c r="B26" s="27"/>
      <c r="D26" s="22" t="s">
        <v>28</v>
      </c>
      <c r="G26" s="146"/>
      <c r="H26" s="146"/>
      <c r="N26" s="27"/>
    </row>
    <row r="27" spans="2:14" s="7" customFormat="1" ht="16.5" customHeight="1" x14ac:dyDescent="0.2">
      <c r="B27" s="80"/>
      <c r="E27" s="190" t="s">
        <v>1</v>
      </c>
      <c r="F27" s="190"/>
      <c r="G27" s="190"/>
      <c r="H27" s="190"/>
      <c r="I27" s="190"/>
      <c r="J27" s="190"/>
      <c r="N27" s="80"/>
    </row>
    <row r="28" spans="2:14" s="1" customFormat="1" ht="7" customHeight="1" x14ac:dyDescent="0.2">
      <c r="B28" s="27"/>
      <c r="G28" s="146"/>
      <c r="H28" s="146"/>
      <c r="N28" s="27"/>
    </row>
    <row r="29" spans="2:14" s="1" customFormat="1" ht="7" customHeight="1" x14ac:dyDescent="0.2">
      <c r="B29" s="27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27"/>
    </row>
    <row r="30" spans="2:14" s="1" customFormat="1" ht="25.4" customHeight="1" x14ac:dyDescent="0.2">
      <c r="B30" s="27"/>
      <c r="D30" s="81" t="s">
        <v>29</v>
      </c>
      <c r="G30" s="146"/>
      <c r="H30" s="146"/>
      <c r="L30" s="61">
        <f>ROUND(L117, 2)</f>
        <v>0</v>
      </c>
      <c r="N30" s="27"/>
    </row>
    <row r="31" spans="2:14" s="1" customFormat="1" ht="7" customHeight="1" x14ac:dyDescent="0.2">
      <c r="B31" s="27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27"/>
    </row>
    <row r="32" spans="2:14" s="1" customFormat="1" ht="14.4" customHeight="1" x14ac:dyDescent="0.2">
      <c r="B32" s="27"/>
      <c r="F32" s="30" t="s">
        <v>31</v>
      </c>
      <c r="G32" s="143"/>
      <c r="H32" s="143"/>
      <c r="K32" s="30" t="s">
        <v>30</v>
      </c>
      <c r="L32" s="30" t="s">
        <v>32</v>
      </c>
      <c r="N32" s="27"/>
    </row>
    <row r="33" spans="2:14" s="1" customFormat="1" ht="14.4" customHeight="1" x14ac:dyDescent="0.2">
      <c r="B33" s="27"/>
      <c r="D33" s="50" t="s">
        <v>33</v>
      </c>
      <c r="E33" s="22" t="s">
        <v>34</v>
      </c>
      <c r="F33" s="82">
        <f>ROUND((SUM(BG117:BG159)),  2)</f>
        <v>0</v>
      </c>
      <c r="G33" s="82"/>
      <c r="H33" s="82"/>
      <c r="K33" s="83">
        <v>0.21</v>
      </c>
      <c r="L33" s="82">
        <f>ROUND(((SUM(BG117:BG159))*K33),  2)</f>
        <v>0</v>
      </c>
      <c r="N33" s="27"/>
    </row>
    <row r="34" spans="2:14" s="1" customFormat="1" ht="14.4" customHeight="1" x14ac:dyDescent="0.2">
      <c r="B34" s="27"/>
      <c r="E34" s="22" t="s">
        <v>35</v>
      </c>
      <c r="F34" s="82">
        <f>ROUND((SUM(BH117:BH159)),  2)</f>
        <v>0</v>
      </c>
      <c r="G34" s="82"/>
      <c r="H34" s="82"/>
      <c r="K34" s="83">
        <v>0.15</v>
      </c>
      <c r="L34" s="82">
        <f>ROUND(((SUM(BH117:BH159))*K34),  2)</f>
        <v>0</v>
      </c>
      <c r="N34" s="27"/>
    </row>
    <row r="35" spans="2:14" s="1" customFormat="1" ht="14.4" hidden="1" customHeight="1" x14ac:dyDescent="0.2">
      <c r="B35" s="27"/>
      <c r="E35" s="22" t="s">
        <v>36</v>
      </c>
      <c r="F35" s="82">
        <f>ROUND((SUM(BI117:BI159)),  2)</f>
        <v>0</v>
      </c>
      <c r="G35" s="82"/>
      <c r="H35" s="82"/>
      <c r="K35" s="83">
        <v>0.21</v>
      </c>
      <c r="L35" s="82">
        <f>0</f>
        <v>0</v>
      </c>
      <c r="N35" s="27"/>
    </row>
    <row r="36" spans="2:14" s="1" customFormat="1" ht="14.4" hidden="1" customHeight="1" x14ac:dyDescent="0.2">
      <c r="B36" s="27"/>
      <c r="E36" s="22" t="s">
        <v>37</v>
      </c>
      <c r="F36" s="82">
        <f>ROUND((SUM(BJ117:BJ159)),  2)</f>
        <v>0</v>
      </c>
      <c r="G36" s="82"/>
      <c r="H36" s="82"/>
      <c r="K36" s="83">
        <v>0.15</v>
      </c>
      <c r="L36" s="82">
        <f>0</f>
        <v>0</v>
      </c>
      <c r="N36" s="27"/>
    </row>
    <row r="37" spans="2:14" s="1" customFormat="1" ht="14.4" hidden="1" customHeight="1" x14ac:dyDescent="0.2">
      <c r="B37" s="27"/>
      <c r="E37" s="22" t="s">
        <v>38</v>
      </c>
      <c r="F37" s="82">
        <f>ROUND((SUM(BK117:BK159)),  2)</f>
        <v>0</v>
      </c>
      <c r="G37" s="82"/>
      <c r="H37" s="82"/>
      <c r="K37" s="83">
        <v>0</v>
      </c>
      <c r="L37" s="82">
        <f>0</f>
        <v>0</v>
      </c>
      <c r="N37" s="27"/>
    </row>
    <row r="38" spans="2:14" s="1" customFormat="1" ht="7" customHeight="1" x14ac:dyDescent="0.2">
      <c r="B38" s="27"/>
      <c r="G38" s="146"/>
      <c r="H38" s="146"/>
      <c r="N38" s="27"/>
    </row>
    <row r="39" spans="2:14" s="1" customFormat="1" ht="25.4" customHeight="1" x14ac:dyDescent="0.2">
      <c r="B39" s="27"/>
      <c r="C39" s="84"/>
      <c r="D39" s="85" t="s">
        <v>39</v>
      </c>
      <c r="E39" s="52"/>
      <c r="F39" s="52"/>
      <c r="G39" s="52"/>
      <c r="H39" s="52"/>
      <c r="I39" s="86" t="s">
        <v>40</v>
      </c>
      <c r="J39" s="87" t="s">
        <v>41</v>
      </c>
      <c r="K39" s="52"/>
      <c r="L39" s="88">
        <f>SUM(L30:L37)</f>
        <v>0</v>
      </c>
      <c r="M39" s="89"/>
      <c r="N39" s="27"/>
    </row>
    <row r="40" spans="2:14" s="1" customFormat="1" ht="14.4" customHeight="1" x14ac:dyDescent="0.2">
      <c r="B40" s="27"/>
      <c r="G40" s="146"/>
      <c r="H40" s="146"/>
      <c r="N40" s="27"/>
    </row>
    <row r="41" spans="2:14" ht="14.4" customHeight="1" x14ac:dyDescent="0.2">
      <c r="B41" s="15"/>
      <c r="N41" s="15"/>
    </row>
    <row r="42" spans="2:14" ht="14.4" customHeight="1" x14ac:dyDescent="0.2">
      <c r="B42" s="15"/>
      <c r="N42" s="15"/>
    </row>
    <row r="43" spans="2:14" ht="14.4" customHeight="1" x14ac:dyDescent="0.2">
      <c r="B43" s="15"/>
      <c r="N43" s="15"/>
    </row>
    <row r="44" spans="2:14" ht="14.4" customHeight="1" x14ac:dyDescent="0.2">
      <c r="B44" s="15"/>
      <c r="N44" s="15"/>
    </row>
    <row r="45" spans="2:14" ht="14.4" customHeight="1" x14ac:dyDescent="0.2">
      <c r="B45" s="15"/>
      <c r="N45" s="15"/>
    </row>
    <row r="46" spans="2:14" ht="14.4" customHeight="1" x14ac:dyDescent="0.2">
      <c r="B46" s="15"/>
      <c r="N46" s="15"/>
    </row>
    <row r="47" spans="2:14" ht="14.4" customHeight="1" x14ac:dyDescent="0.2">
      <c r="B47" s="15"/>
      <c r="N47" s="15"/>
    </row>
    <row r="48" spans="2:14" ht="14.4" customHeight="1" x14ac:dyDescent="0.2">
      <c r="B48" s="15"/>
      <c r="N48" s="15"/>
    </row>
    <row r="49" spans="2:14" ht="14.4" customHeight="1" x14ac:dyDescent="0.2">
      <c r="B49" s="15"/>
      <c r="N49" s="15"/>
    </row>
    <row r="50" spans="2:14" s="1" customFormat="1" ht="14.4" customHeight="1" x14ac:dyDescent="0.2">
      <c r="B50" s="27"/>
      <c r="D50" s="36" t="s">
        <v>42</v>
      </c>
      <c r="E50" s="37"/>
      <c r="F50" s="37"/>
      <c r="G50" s="37"/>
      <c r="H50" s="37"/>
      <c r="I50" s="36" t="s">
        <v>43</v>
      </c>
      <c r="J50" s="37"/>
      <c r="K50" s="37"/>
      <c r="L50" s="37"/>
      <c r="M50" s="37"/>
      <c r="N50" s="27"/>
    </row>
    <row r="51" spans="2:14" x14ac:dyDescent="0.2">
      <c r="B51" s="15"/>
      <c r="N51" s="15"/>
    </row>
    <row r="52" spans="2:14" x14ac:dyDescent="0.2">
      <c r="B52" s="15"/>
      <c r="N52" s="15"/>
    </row>
    <row r="53" spans="2:14" x14ac:dyDescent="0.2">
      <c r="B53" s="15"/>
      <c r="N53" s="15"/>
    </row>
    <row r="54" spans="2:14" x14ac:dyDescent="0.2">
      <c r="B54" s="15"/>
      <c r="N54" s="15"/>
    </row>
    <row r="55" spans="2:14" x14ac:dyDescent="0.2">
      <c r="B55" s="15"/>
      <c r="N55" s="15"/>
    </row>
    <row r="56" spans="2:14" x14ac:dyDescent="0.2">
      <c r="B56" s="15"/>
      <c r="N56" s="15"/>
    </row>
    <row r="57" spans="2:14" x14ac:dyDescent="0.2">
      <c r="B57" s="15"/>
      <c r="N57" s="15"/>
    </row>
    <row r="58" spans="2:14" x14ac:dyDescent="0.2">
      <c r="B58" s="15"/>
      <c r="N58" s="15"/>
    </row>
    <row r="59" spans="2:14" x14ac:dyDescent="0.2">
      <c r="B59" s="15"/>
      <c r="N59" s="15"/>
    </row>
    <row r="60" spans="2:14" x14ac:dyDescent="0.2">
      <c r="B60" s="15"/>
      <c r="N60" s="15"/>
    </row>
    <row r="61" spans="2:14" s="1" customFormat="1" ht="12.5" x14ac:dyDescent="0.2">
      <c r="B61" s="27"/>
      <c r="D61" s="38" t="s">
        <v>44</v>
      </c>
      <c r="E61" s="29"/>
      <c r="F61" s="90" t="s">
        <v>45</v>
      </c>
      <c r="G61" s="90"/>
      <c r="H61" s="90"/>
      <c r="I61" s="38" t="s">
        <v>44</v>
      </c>
      <c r="J61" s="29"/>
      <c r="K61" s="29"/>
      <c r="L61" s="91" t="s">
        <v>45</v>
      </c>
      <c r="M61" s="29"/>
      <c r="N61" s="27"/>
    </row>
    <row r="62" spans="2:14" x14ac:dyDescent="0.2">
      <c r="B62" s="15"/>
      <c r="N62" s="15"/>
    </row>
    <row r="63" spans="2:14" x14ac:dyDescent="0.2">
      <c r="B63" s="15"/>
      <c r="N63" s="15"/>
    </row>
    <row r="64" spans="2:14" x14ac:dyDescent="0.2">
      <c r="B64" s="15"/>
      <c r="N64" s="15"/>
    </row>
    <row r="65" spans="2:14" s="1" customFormat="1" ht="13" x14ac:dyDescent="0.2">
      <c r="B65" s="27"/>
      <c r="D65" s="36" t="s">
        <v>155</v>
      </c>
      <c r="E65" s="37"/>
      <c r="F65" s="37"/>
      <c r="G65" s="37"/>
      <c r="H65" s="37"/>
      <c r="I65" s="36" t="s">
        <v>157</v>
      </c>
      <c r="J65" s="37"/>
      <c r="K65" s="37"/>
      <c r="L65" s="37"/>
      <c r="M65" s="37"/>
      <c r="N65" s="27"/>
    </row>
    <row r="66" spans="2:14" x14ac:dyDescent="0.2">
      <c r="B66" s="15"/>
      <c r="N66" s="15"/>
    </row>
    <row r="67" spans="2:14" x14ac:dyDescent="0.2">
      <c r="B67" s="15"/>
      <c r="N67" s="15"/>
    </row>
    <row r="68" spans="2:14" x14ac:dyDescent="0.2">
      <c r="B68" s="15"/>
      <c r="N68" s="15"/>
    </row>
    <row r="69" spans="2:14" x14ac:dyDescent="0.2">
      <c r="B69" s="15"/>
      <c r="N69" s="15"/>
    </row>
    <row r="70" spans="2:14" x14ac:dyDescent="0.2">
      <c r="B70" s="15"/>
      <c r="N70" s="15"/>
    </row>
    <row r="71" spans="2:14" x14ac:dyDescent="0.2">
      <c r="B71" s="15"/>
      <c r="N71" s="15"/>
    </row>
    <row r="72" spans="2:14" x14ac:dyDescent="0.2">
      <c r="B72" s="15"/>
      <c r="N72" s="15"/>
    </row>
    <row r="73" spans="2:14" x14ac:dyDescent="0.2">
      <c r="B73" s="15"/>
      <c r="N73" s="15"/>
    </row>
    <row r="74" spans="2:14" x14ac:dyDescent="0.2">
      <c r="B74" s="15"/>
      <c r="N74" s="15"/>
    </row>
    <row r="75" spans="2:14" x14ac:dyDescent="0.2">
      <c r="B75" s="15"/>
      <c r="N75" s="15"/>
    </row>
    <row r="76" spans="2:14" s="1" customFormat="1" ht="12.5" x14ac:dyDescent="0.2">
      <c r="B76" s="27"/>
      <c r="D76" s="38" t="s">
        <v>44</v>
      </c>
      <c r="E76" s="29"/>
      <c r="F76" s="90" t="s">
        <v>45</v>
      </c>
      <c r="G76" s="90"/>
      <c r="H76" s="90"/>
      <c r="I76" s="38" t="s">
        <v>44</v>
      </c>
      <c r="J76" s="29"/>
      <c r="K76" s="29"/>
      <c r="L76" s="91" t="s">
        <v>45</v>
      </c>
      <c r="M76" s="29"/>
      <c r="N76" s="27"/>
    </row>
    <row r="77" spans="2:14" s="1" customFormat="1" ht="14.4" customHeight="1" x14ac:dyDescent="0.2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27"/>
    </row>
    <row r="81" spans="2:49" s="1" customFormat="1" ht="7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27"/>
    </row>
    <row r="82" spans="2:49" s="1" customFormat="1" ht="25" customHeight="1" x14ac:dyDescent="0.2">
      <c r="B82" s="27"/>
      <c r="C82" s="16" t="s">
        <v>83</v>
      </c>
      <c r="G82" s="146"/>
      <c r="H82" s="146"/>
      <c r="N82" s="27"/>
    </row>
    <row r="83" spans="2:49" s="1" customFormat="1" ht="7" customHeight="1" x14ac:dyDescent="0.2">
      <c r="B83" s="27"/>
      <c r="G83" s="146"/>
      <c r="H83" s="146"/>
      <c r="N83" s="27"/>
    </row>
    <row r="84" spans="2:49" s="1" customFormat="1" ht="12" customHeight="1" x14ac:dyDescent="0.2">
      <c r="B84" s="27"/>
      <c r="C84" s="22" t="s">
        <v>158</v>
      </c>
      <c r="G84" s="146"/>
      <c r="H84" s="146"/>
      <c r="N84" s="27"/>
    </row>
    <row r="85" spans="2:49" s="1" customFormat="1" ht="26.25" customHeight="1" x14ac:dyDescent="0.2">
      <c r="B85" s="27"/>
      <c r="E85" s="192" t="str">
        <f>E7</f>
        <v xml:space="preserve">Revitalizace prostor OGV, objekt Masarykovo náměstí 24, Jihlava </v>
      </c>
      <c r="F85" s="193"/>
      <c r="G85" s="193"/>
      <c r="H85" s="193"/>
      <c r="I85" s="193"/>
      <c r="J85" s="193"/>
      <c r="N85" s="27"/>
    </row>
    <row r="86" spans="2:49" s="1" customFormat="1" ht="12" customHeight="1" x14ac:dyDescent="0.2">
      <c r="B86" s="27"/>
      <c r="C86" s="22" t="s">
        <v>82</v>
      </c>
      <c r="G86" s="146"/>
      <c r="H86" s="146"/>
      <c r="N86" s="27"/>
    </row>
    <row r="87" spans="2:49" s="1" customFormat="1" ht="16.5" customHeight="1" x14ac:dyDescent="0.2">
      <c r="B87" s="27"/>
      <c r="E87" s="171" t="str">
        <f>E9</f>
        <v>5 - AVT</v>
      </c>
      <c r="F87" s="191"/>
      <c r="G87" s="191"/>
      <c r="H87" s="191"/>
      <c r="I87" s="191"/>
      <c r="J87" s="191"/>
      <c r="N87" s="27"/>
    </row>
    <row r="88" spans="2:49" s="1" customFormat="1" ht="7" customHeight="1" x14ac:dyDescent="0.2">
      <c r="B88" s="27"/>
      <c r="G88" s="146"/>
      <c r="H88" s="146"/>
      <c r="N88" s="27"/>
    </row>
    <row r="89" spans="2:49" s="1" customFormat="1" ht="12" customHeight="1" x14ac:dyDescent="0.2">
      <c r="B89" s="27"/>
      <c r="C89" s="22" t="s">
        <v>16</v>
      </c>
      <c r="F89" s="20" t="str">
        <f>F12</f>
        <v xml:space="preserve"> </v>
      </c>
      <c r="G89" s="145"/>
      <c r="H89" s="145"/>
      <c r="K89" s="22" t="s">
        <v>18</v>
      </c>
      <c r="L89" s="47">
        <f>IF(L12="","",L12)</f>
        <v>45425</v>
      </c>
      <c r="N89" s="27"/>
    </row>
    <row r="90" spans="2:49" s="1" customFormat="1" ht="7" customHeight="1" x14ac:dyDescent="0.2">
      <c r="B90" s="27"/>
      <c r="G90" s="146"/>
      <c r="H90" s="146"/>
      <c r="N90" s="27"/>
    </row>
    <row r="91" spans="2:49" s="1" customFormat="1" ht="15.15" customHeight="1" x14ac:dyDescent="0.2">
      <c r="B91" s="27"/>
      <c r="C91" s="22" t="s">
        <v>19</v>
      </c>
      <c r="F91" s="20" t="str">
        <f>E15</f>
        <v>Oblastní galerie Vysočiny v Jihlavě</v>
      </c>
      <c r="G91" s="145"/>
      <c r="H91" s="145"/>
      <c r="K91" s="22" t="s">
        <v>24</v>
      </c>
      <c r="L91" s="25" t="str">
        <f>E21</f>
        <v>Atelier Tsunami s.r.o.</v>
      </c>
      <c r="N91" s="27"/>
    </row>
    <row r="92" spans="2:49" s="1" customFormat="1" ht="15.15" customHeight="1" x14ac:dyDescent="0.2">
      <c r="B92" s="27"/>
      <c r="C92" s="22" t="s">
        <v>156</v>
      </c>
      <c r="F92" s="20" t="str">
        <f>IF(E18="","",E18)</f>
        <v>Vyplň údaj</v>
      </c>
      <c r="G92" s="145"/>
      <c r="H92" s="145"/>
      <c r="K92" s="22" t="s">
        <v>27</v>
      </c>
      <c r="L92" s="25" t="str">
        <f>E24</f>
        <v xml:space="preserve"> </v>
      </c>
      <c r="N92" s="27"/>
    </row>
    <row r="93" spans="2:49" s="1" customFormat="1" ht="10.25" customHeight="1" x14ac:dyDescent="0.2">
      <c r="B93" s="27"/>
      <c r="G93" s="146"/>
      <c r="H93" s="146"/>
      <c r="N93" s="27"/>
    </row>
    <row r="94" spans="2:49" s="1" customFormat="1" ht="29.25" customHeight="1" x14ac:dyDescent="0.2">
      <c r="B94" s="27"/>
      <c r="C94" s="92" t="s">
        <v>84</v>
      </c>
      <c r="D94" s="84"/>
      <c r="E94" s="84"/>
      <c r="F94" s="84"/>
      <c r="G94" s="84"/>
      <c r="H94" s="84"/>
      <c r="I94" s="84"/>
      <c r="J94" s="84"/>
      <c r="K94" s="84"/>
      <c r="L94" s="93" t="s">
        <v>85</v>
      </c>
      <c r="M94" s="84"/>
      <c r="N94" s="27"/>
    </row>
    <row r="95" spans="2:49" s="1" customFormat="1" ht="10.25" customHeight="1" x14ac:dyDescent="0.2">
      <c r="B95" s="27"/>
      <c r="G95" s="146"/>
      <c r="H95" s="146"/>
      <c r="N95" s="27"/>
    </row>
    <row r="96" spans="2:49" s="1" customFormat="1" ht="22.75" customHeight="1" x14ac:dyDescent="0.2">
      <c r="B96" s="27"/>
      <c r="C96" s="94" t="s">
        <v>86</v>
      </c>
      <c r="G96" s="146"/>
      <c r="H96" s="146"/>
      <c r="L96" s="61">
        <f>L117</f>
        <v>0</v>
      </c>
      <c r="N96" s="27"/>
      <c r="AW96" s="12" t="s">
        <v>87</v>
      </c>
    </row>
    <row r="97" spans="2:14" s="8" customFormat="1" ht="25" customHeight="1" x14ac:dyDescent="0.2">
      <c r="B97" s="95"/>
      <c r="D97" s="96" t="s">
        <v>132</v>
      </c>
      <c r="E97" s="97"/>
      <c r="F97" s="97"/>
      <c r="G97" s="97"/>
      <c r="H97" s="97"/>
      <c r="I97" s="97"/>
      <c r="J97" s="97"/>
      <c r="K97" s="97"/>
      <c r="L97" s="98">
        <f>L118</f>
        <v>0</v>
      </c>
      <c r="N97" s="95"/>
    </row>
    <row r="98" spans="2:14" s="1" customFormat="1" ht="21.75" customHeight="1" x14ac:dyDescent="0.2">
      <c r="B98" s="27"/>
      <c r="G98" s="146"/>
      <c r="H98" s="146"/>
      <c r="N98" s="27"/>
    </row>
    <row r="99" spans="2:14" s="1" customFormat="1" ht="7" customHeight="1" x14ac:dyDescent="0.2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27"/>
    </row>
    <row r="103" spans="2:14" s="1" customFormat="1" ht="7" customHeight="1" x14ac:dyDescent="0.2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27"/>
    </row>
    <row r="104" spans="2:14" s="1" customFormat="1" ht="25" customHeight="1" x14ac:dyDescent="0.2">
      <c r="B104" s="27"/>
      <c r="C104" s="16" t="s">
        <v>88</v>
      </c>
      <c r="G104" s="146"/>
      <c r="H104" s="146"/>
      <c r="N104" s="27"/>
    </row>
    <row r="105" spans="2:14" s="1" customFormat="1" ht="7" customHeight="1" x14ac:dyDescent="0.2">
      <c r="B105" s="27"/>
      <c r="G105" s="146"/>
      <c r="H105" s="146"/>
      <c r="N105" s="27"/>
    </row>
    <row r="106" spans="2:14" s="1" customFormat="1" ht="12" customHeight="1" x14ac:dyDescent="0.2">
      <c r="B106" s="27"/>
      <c r="C106" s="22" t="s">
        <v>158</v>
      </c>
      <c r="G106" s="146"/>
      <c r="H106" s="146"/>
      <c r="N106" s="27"/>
    </row>
    <row r="107" spans="2:14" s="1" customFormat="1" ht="26.25" customHeight="1" x14ac:dyDescent="0.2">
      <c r="B107" s="27"/>
      <c r="E107" s="192" t="str">
        <f>E7</f>
        <v xml:space="preserve">Revitalizace prostor OGV, objekt Masarykovo náměstí 24, Jihlava </v>
      </c>
      <c r="F107" s="193"/>
      <c r="G107" s="193"/>
      <c r="H107" s="193"/>
      <c r="I107" s="193"/>
      <c r="J107" s="193"/>
      <c r="N107" s="27"/>
    </row>
    <row r="108" spans="2:14" s="1" customFormat="1" ht="12" customHeight="1" x14ac:dyDescent="0.2">
      <c r="B108" s="27"/>
      <c r="C108" s="22" t="s">
        <v>82</v>
      </c>
      <c r="G108" s="146"/>
      <c r="H108" s="146"/>
      <c r="N108" s="27"/>
    </row>
    <row r="109" spans="2:14" s="1" customFormat="1" ht="16.5" customHeight="1" x14ac:dyDescent="0.2">
      <c r="B109" s="27"/>
      <c r="E109" s="171" t="str">
        <f>E9</f>
        <v>5 - AVT</v>
      </c>
      <c r="F109" s="191"/>
      <c r="G109" s="191"/>
      <c r="H109" s="191"/>
      <c r="I109" s="191"/>
      <c r="J109" s="191"/>
      <c r="N109" s="27"/>
    </row>
    <row r="110" spans="2:14" s="1" customFormat="1" ht="7" customHeight="1" x14ac:dyDescent="0.2">
      <c r="B110" s="27"/>
      <c r="G110" s="146"/>
      <c r="H110" s="146"/>
      <c r="N110" s="27"/>
    </row>
    <row r="111" spans="2:14" s="1" customFormat="1" ht="12" customHeight="1" x14ac:dyDescent="0.2">
      <c r="B111" s="27"/>
      <c r="C111" s="22" t="s">
        <v>16</v>
      </c>
      <c r="F111" s="20" t="str">
        <f>F12</f>
        <v xml:space="preserve"> </v>
      </c>
      <c r="G111" s="145"/>
      <c r="H111" s="145"/>
      <c r="K111" s="22" t="s">
        <v>18</v>
      </c>
      <c r="L111" s="47">
        <f>IF(L12="","",L12)</f>
        <v>45425</v>
      </c>
      <c r="N111" s="27"/>
    </row>
    <row r="112" spans="2:14" s="1" customFormat="1" ht="7" customHeight="1" x14ac:dyDescent="0.2">
      <c r="B112" s="27"/>
      <c r="G112" s="146"/>
      <c r="H112" s="146"/>
      <c r="N112" s="27"/>
    </row>
    <row r="113" spans="2:67" s="1" customFormat="1" ht="15.15" customHeight="1" x14ac:dyDescent="0.2">
      <c r="B113" s="27"/>
      <c r="C113" s="22" t="s">
        <v>19</v>
      </c>
      <c r="F113" s="20" t="str">
        <f>E15</f>
        <v>Oblastní galerie Vysočiny v Jihlavě</v>
      </c>
      <c r="G113" s="145"/>
      <c r="H113" s="145"/>
      <c r="K113" s="22" t="s">
        <v>24</v>
      </c>
      <c r="L113" s="25" t="str">
        <f>E21</f>
        <v>Atelier Tsunami s.r.o.</v>
      </c>
      <c r="N113" s="27"/>
    </row>
    <row r="114" spans="2:67" s="1" customFormat="1" ht="15.15" customHeight="1" x14ac:dyDescent="0.2">
      <c r="B114" s="27"/>
      <c r="C114" s="22" t="s">
        <v>156</v>
      </c>
      <c r="F114" s="20" t="str">
        <f>IF(E18="","",E18)</f>
        <v>Vyplň údaj</v>
      </c>
      <c r="G114" s="145"/>
      <c r="H114" s="145"/>
      <c r="K114" s="22" t="s">
        <v>27</v>
      </c>
      <c r="L114" s="25" t="str">
        <f>E24</f>
        <v xml:space="preserve"> </v>
      </c>
      <c r="N114" s="27"/>
    </row>
    <row r="115" spans="2:67" s="1" customFormat="1" ht="10.25" customHeight="1" x14ac:dyDescent="0.2">
      <c r="B115" s="27"/>
      <c r="G115" s="146"/>
      <c r="H115" s="146"/>
      <c r="N115" s="27"/>
    </row>
    <row r="116" spans="2:67" s="9" customFormat="1" ht="29.25" customHeight="1" x14ac:dyDescent="0.2">
      <c r="B116" s="99"/>
      <c r="C116" s="100" t="s">
        <v>89</v>
      </c>
      <c r="D116" s="101" t="s">
        <v>51</v>
      </c>
      <c r="E116" s="101" t="s">
        <v>47</v>
      </c>
      <c r="F116" s="101" t="s">
        <v>48</v>
      </c>
      <c r="G116" s="101" t="s">
        <v>162</v>
      </c>
      <c r="H116" s="101" t="s">
        <v>163</v>
      </c>
      <c r="I116" s="101" t="s">
        <v>90</v>
      </c>
      <c r="J116" s="101" t="s">
        <v>91</v>
      </c>
      <c r="K116" s="101" t="s">
        <v>92</v>
      </c>
      <c r="L116" s="102" t="s">
        <v>85</v>
      </c>
      <c r="M116" s="103" t="s">
        <v>93</v>
      </c>
      <c r="N116" s="99"/>
      <c r="O116" s="54" t="s">
        <v>1</v>
      </c>
      <c r="P116" s="55" t="s">
        <v>33</v>
      </c>
      <c r="Q116" s="55" t="s">
        <v>94</v>
      </c>
      <c r="R116" s="55" t="s">
        <v>95</v>
      </c>
      <c r="S116" s="55" t="s">
        <v>96</v>
      </c>
      <c r="T116" s="55" t="s">
        <v>97</v>
      </c>
      <c r="U116" s="55" t="s">
        <v>98</v>
      </c>
      <c r="V116" s="56" t="s">
        <v>99</v>
      </c>
    </row>
    <row r="117" spans="2:67" s="1" customFormat="1" ht="22.75" customHeight="1" x14ac:dyDescent="0.35">
      <c r="B117" s="27"/>
      <c r="C117" s="59" t="s">
        <v>100</v>
      </c>
      <c r="G117" s="146"/>
      <c r="H117" s="146"/>
      <c r="L117" s="104">
        <f>BM117</f>
        <v>0</v>
      </c>
      <c r="N117" s="27"/>
      <c r="O117" s="57"/>
      <c r="P117" s="48"/>
      <c r="Q117" s="48"/>
      <c r="R117" s="105">
        <f>R118</f>
        <v>0</v>
      </c>
      <c r="S117" s="48"/>
      <c r="T117" s="105">
        <f>T118</f>
        <v>0</v>
      </c>
      <c r="U117" s="48"/>
      <c r="V117" s="106">
        <f>V118</f>
        <v>0</v>
      </c>
      <c r="AV117" s="12" t="s">
        <v>65</v>
      </c>
      <c r="AW117" s="12" t="s">
        <v>87</v>
      </c>
      <c r="BM117" s="107">
        <f>BM118</f>
        <v>0</v>
      </c>
    </row>
    <row r="118" spans="2:67" s="10" customFormat="1" ht="25.9" customHeight="1" x14ac:dyDescent="0.35">
      <c r="B118" s="108"/>
      <c r="D118" s="109" t="s">
        <v>65</v>
      </c>
      <c r="E118" s="110" t="s">
        <v>129</v>
      </c>
      <c r="F118" s="110" t="s">
        <v>133</v>
      </c>
      <c r="G118" s="110"/>
      <c r="H118" s="110"/>
      <c r="K118" s="111"/>
      <c r="L118" s="112">
        <f>BM118</f>
        <v>0</v>
      </c>
      <c r="N118" s="108"/>
      <c r="O118" s="113"/>
      <c r="R118" s="114">
        <f>SUM(R119:R159)</f>
        <v>0</v>
      </c>
      <c r="T118" s="114">
        <f>SUM(T119:T159)</f>
        <v>0</v>
      </c>
      <c r="V118" s="115">
        <f>SUM(V119:V159)</f>
        <v>0</v>
      </c>
      <c r="AT118" s="109" t="s">
        <v>70</v>
      </c>
      <c r="AV118" s="116" t="s">
        <v>65</v>
      </c>
      <c r="AW118" s="116" t="s">
        <v>66</v>
      </c>
      <c r="BA118" s="109" t="s">
        <v>101</v>
      </c>
      <c r="BM118" s="117">
        <f>SUM(BM119:BM159)</f>
        <v>0</v>
      </c>
    </row>
    <row r="119" spans="2:67" s="1" customFormat="1" ht="16.5" customHeight="1" x14ac:dyDescent="0.2">
      <c r="B119" s="118"/>
      <c r="C119" s="119" t="s">
        <v>70</v>
      </c>
      <c r="D119" s="119" t="s">
        <v>102</v>
      </c>
      <c r="E119" s="120" t="s">
        <v>70</v>
      </c>
      <c r="F119" s="121" t="s">
        <v>134</v>
      </c>
      <c r="G119" s="124"/>
      <c r="H119" s="124"/>
      <c r="I119" s="122" t="s">
        <v>130</v>
      </c>
      <c r="J119" s="123">
        <v>4</v>
      </c>
      <c r="K119" s="124"/>
      <c r="L119" s="125">
        <f>ROUND(K119*J119,2)</f>
        <v>0</v>
      </c>
      <c r="M119" s="126"/>
      <c r="N119" s="27"/>
      <c r="O119" s="127" t="s">
        <v>1</v>
      </c>
      <c r="P119" s="128" t="s">
        <v>34</v>
      </c>
      <c r="R119" s="129">
        <f>Q119*J119</f>
        <v>0</v>
      </c>
      <c r="S119" s="129">
        <v>0</v>
      </c>
      <c r="T119" s="129">
        <f>S119*J119</f>
        <v>0</v>
      </c>
      <c r="U119" s="129">
        <v>0</v>
      </c>
      <c r="V119" s="130">
        <f>U119*J119</f>
        <v>0</v>
      </c>
      <c r="AT119" s="131" t="s">
        <v>74</v>
      </c>
      <c r="AV119" s="131" t="s">
        <v>102</v>
      </c>
      <c r="AW119" s="131" t="s">
        <v>70</v>
      </c>
      <c r="BA119" s="12" t="s">
        <v>101</v>
      </c>
      <c r="BG119" s="132">
        <f>IF(P119="základní",L119,0)</f>
        <v>0</v>
      </c>
      <c r="BH119" s="132">
        <f>IF(P119="snížená",L119,0)</f>
        <v>0</v>
      </c>
      <c r="BI119" s="132">
        <f>IF(P119="zákl. přenesená",L119,0)</f>
        <v>0</v>
      </c>
      <c r="BJ119" s="132">
        <f>IF(P119="sníž. přenesená",L119,0)</f>
        <v>0</v>
      </c>
      <c r="BK119" s="132">
        <f>IF(P119="nulová",L119,0)</f>
        <v>0</v>
      </c>
      <c r="BL119" s="12" t="s">
        <v>70</v>
      </c>
      <c r="BM119" s="132">
        <f>ROUND(K119*J119,2)</f>
        <v>0</v>
      </c>
      <c r="BN119" s="12" t="s">
        <v>74</v>
      </c>
      <c r="BO119" s="131" t="s">
        <v>72</v>
      </c>
    </row>
    <row r="120" spans="2:67" s="1" customFormat="1" ht="54" x14ac:dyDescent="0.2">
      <c r="B120" s="27"/>
      <c r="D120" s="133" t="s">
        <v>128</v>
      </c>
      <c r="F120" s="196" t="s">
        <v>169</v>
      </c>
      <c r="G120" s="134"/>
      <c r="H120" s="134"/>
      <c r="K120" s="135"/>
      <c r="N120" s="27"/>
      <c r="O120" s="136"/>
      <c r="V120" s="51"/>
      <c r="AV120" s="12" t="s">
        <v>128</v>
      </c>
      <c r="AW120" s="12" t="s">
        <v>70</v>
      </c>
    </row>
    <row r="121" spans="2:67" s="1" customFormat="1" ht="16.5" customHeight="1" x14ac:dyDescent="0.2">
      <c r="B121" s="118"/>
      <c r="C121" s="119" t="s">
        <v>72</v>
      </c>
      <c r="D121" s="119" t="s">
        <v>102</v>
      </c>
      <c r="E121" s="120" t="s">
        <v>74</v>
      </c>
      <c r="F121" s="121" t="s">
        <v>135</v>
      </c>
      <c r="G121" s="124"/>
      <c r="H121" s="124"/>
      <c r="I121" s="122" t="s">
        <v>130</v>
      </c>
      <c r="J121" s="123">
        <v>3</v>
      </c>
      <c r="K121" s="124"/>
      <c r="L121" s="125">
        <f>ROUND(K121*J121,2)</f>
        <v>0</v>
      </c>
      <c r="M121" s="126"/>
      <c r="N121" s="27"/>
      <c r="O121" s="127" t="s">
        <v>1</v>
      </c>
      <c r="P121" s="128" t="s">
        <v>34</v>
      </c>
      <c r="R121" s="129">
        <f>Q121*J121</f>
        <v>0</v>
      </c>
      <c r="S121" s="129">
        <v>0</v>
      </c>
      <c r="T121" s="129">
        <f>S121*J121</f>
        <v>0</v>
      </c>
      <c r="U121" s="129">
        <v>0</v>
      </c>
      <c r="V121" s="130">
        <f>U121*J121</f>
        <v>0</v>
      </c>
      <c r="AT121" s="131" t="s">
        <v>74</v>
      </c>
      <c r="AV121" s="131" t="s">
        <v>102</v>
      </c>
      <c r="AW121" s="131" t="s">
        <v>70</v>
      </c>
      <c r="BA121" s="12" t="s">
        <v>101</v>
      </c>
      <c r="BG121" s="132">
        <f>IF(P121="základní",L121,0)</f>
        <v>0</v>
      </c>
      <c r="BH121" s="132">
        <f>IF(P121="snížená",L121,0)</f>
        <v>0</v>
      </c>
      <c r="BI121" s="132">
        <f>IF(P121="zákl. přenesená",L121,0)</f>
        <v>0</v>
      </c>
      <c r="BJ121" s="132">
        <f>IF(P121="sníž. přenesená",L121,0)</f>
        <v>0</v>
      </c>
      <c r="BK121" s="132">
        <f>IF(P121="nulová",L121,0)</f>
        <v>0</v>
      </c>
      <c r="BL121" s="12" t="s">
        <v>70</v>
      </c>
      <c r="BM121" s="132">
        <f>ROUND(K121*J121,2)</f>
        <v>0</v>
      </c>
      <c r="BN121" s="12" t="s">
        <v>74</v>
      </c>
      <c r="BO121" s="131" t="s">
        <v>74</v>
      </c>
    </row>
    <row r="122" spans="2:67" s="1" customFormat="1" ht="27" x14ac:dyDescent="0.2">
      <c r="B122" s="27"/>
      <c r="D122" s="133" t="s">
        <v>128</v>
      </c>
      <c r="F122" s="196" t="s">
        <v>170</v>
      </c>
      <c r="G122" s="134"/>
      <c r="H122" s="134"/>
      <c r="K122" s="135"/>
      <c r="N122" s="27"/>
      <c r="O122" s="136"/>
      <c r="V122" s="51"/>
      <c r="AV122" s="12" t="s">
        <v>128</v>
      </c>
      <c r="AW122" s="12" t="s">
        <v>70</v>
      </c>
    </row>
    <row r="123" spans="2:67" s="1" customFormat="1" ht="16.5" customHeight="1" x14ac:dyDescent="0.2">
      <c r="B123" s="118"/>
      <c r="C123" s="119" t="s">
        <v>73</v>
      </c>
      <c r="D123" s="119" t="s">
        <v>102</v>
      </c>
      <c r="E123" s="120" t="s">
        <v>79</v>
      </c>
      <c r="F123" s="121" t="s">
        <v>136</v>
      </c>
      <c r="G123" s="124"/>
      <c r="H123" s="124"/>
      <c r="I123" s="122" t="s">
        <v>130</v>
      </c>
      <c r="J123" s="123">
        <v>1</v>
      </c>
      <c r="K123" s="124"/>
      <c r="L123" s="125">
        <f>ROUND(K123*J123,2)</f>
        <v>0</v>
      </c>
      <c r="M123" s="126"/>
      <c r="N123" s="27"/>
      <c r="O123" s="127" t="s">
        <v>1</v>
      </c>
      <c r="P123" s="128" t="s">
        <v>34</v>
      </c>
      <c r="R123" s="129">
        <f>Q123*J123</f>
        <v>0</v>
      </c>
      <c r="S123" s="129">
        <v>0</v>
      </c>
      <c r="T123" s="129">
        <f>S123*J123</f>
        <v>0</v>
      </c>
      <c r="U123" s="129">
        <v>0</v>
      </c>
      <c r="V123" s="130">
        <f>U123*J123</f>
        <v>0</v>
      </c>
      <c r="AT123" s="131" t="s">
        <v>74</v>
      </c>
      <c r="AV123" s="131" t="s">
        <v>102</v>
      </c>
      <c r="AW123" s="131" t="s">
        <v>70</v>
      </c>
      <c r="BA123" s="12" t="s">
        <v>101</v>
      </c>
      <c r="BG123" s="132">
        <f>IF(P123="základní",L123,0)</f>
        <v>0</v>
      </c>
      <c r="BH123" s="132">
        <f>IF(P123="snížená",L123,0)</f>
        <v>0</v>
      </c>
      <c r="BI123" s="132">
        <f>IF(P123="zákl. přenesená",L123,0)</f>
        <v>0</v>
      </c>
      <c r="BJ123" s="132">
        <f>IF(P123="sníž. přenesená",L123,0)</f>
        <v>0</v>
      </c>
      <c r="BK123" s="132">
        <f>IF(P123="nulová",L123,0)</f>
        <v>0</v>
      </c>
      <c r="BL123" s="12" t="s">
        <v>70</v>
      </c>
      <c r="BM123" s="132">
        <f>ROUND(K123*J123,2)</f>
        <v>0</v>
      </c>
      <c r="BN123" s="12" t="s">
        <v>74</v>
      </c>
      <c r="BO123" s="131" t="s">
        <v>78</v>
      </c>
    </row>
    <row r="124" spans="2:67" s="1" customFormat="1" ht="27" x14ac:dyDescent="0.2">
      <c r="B124" s="27"/>
      <c r="D124" s="133" t="s">
        <v>128</v>
      </c>
      <c r="F124" s="196" t="s">
        <v>171</v>
      </c>
      <c r="G124" s="134"/>
      <c r="H124" s="134"/>
      <c r="K124" s="135"/>
      <c r="N124" s="27"/>
      <c r="O124" s="136"/>
      <c r="V124" s="51"/>
      <c r="AV124" s="12" t="s">
        <v>128</v>
      </c>
      <c r="AW124" s="12" t="s">
        <v>70</v>
      </c>
    </row>
    <row r="125" spans="2:67" s="1" customFormat="1" ht="16.5" customHeight="1" x14ac:dyDescent="0.2">
      <c r="B125" s="118"/>
      <c r="C125" s="119" t="s">
        <v>74</v>
      </c>
      <c r="D125" s="119" t="s">
        <v>102</v>
      </c>
      <c r="E125" s="120" t="s">
        <v>80</v>
      </c>
      <c r="F125" s="121" t="s">
        <v>137</v>
      </c>
      <c r="G125" s="124"/>
      <c r="H125" s="124"/>
      <c r="I125" s="122" t="s">
        <v>130</v>
      </c>
      <c r="J125" s="123">
        <v>1</v>
      </c>
      <c r="K125" s="124"/>
      <c r="L125" s="125">
        <f>ROUND(K125*J125,2)</f>
        <v>0</v>
      </c>
      <c r="M125" s="126"/>
      <c r="N125" s="27"/>
      <c r="O125" s="127" t="s">
        <v>1</v>
      </c>
      <c r="P125" s="128" t="s">
        <v>34</v>
      </c>
      <c r="R125" s="129">
        <f>Q125*J125</f>
        <v>0</v>
      </c>
      <c r="S125" s="129">
        <v>0</v>
      </c>
      <c r="T125" s="129">
        <f>S125*J125</f>
        <v>0</v>
      </c>
      <c r="U125" s="129">
        <v>0</v>
      </c>
      <c r="V125" s="130">
        <f>U125*J125</f>
        <v>0</v>
      </c>
      <c r="AT125" s="131" t="s">
        <v>74</v>
      </c>
      <c r="AV125" s="131" t="s">
        <v>102</v>
      </c>
      <c r="AW125" s="131" t="s">
        <v>70</v>
      </c>
      <c r="BA125" s="12" t="s">
        <v>101</v>
      </c>
      <c r="BG125" s="132">
        <f>IF(P125="základní",L125,0)</f>
        <v>0</v>
      </c>
      <c r="BH125" s="132">
        <f>IF(P125="snížená",L125,0)</f>
        <v>0</v>
      </c>
      <c r="BI125" s="132">
        <f>IF(P125="zákl. přenesená",L125,0)</f>
        <v>0</v>
      </c>
      <c r="BJ125" s="132">
        <f>IF(P125="sníž. přenesená",L125,0)</f>
        <v>0</v>
      </c>
      <c r="BK125" s="132">
        <f>IF(P125="nulová",L125,0)</f>
        <v>0</v>
      </c>
      <c r="BL125" s="12" t="s">
        <v>70</v>
      </c>
      <c r="BM125" s="132">
        <f>ROUND(K125*J125,2)</f>
        <v>0</v>
      </c>
      <c r="BN125" s="12" t="s">
        <v>74</v>
      </c>
      <c r="BO125" s="131" t="s">
        <v>80</v>
      </c>
    </row>
    <row r="126" spans="2:67" s="1" customFormat="1" ht="45" x14ac:dyDescent="0.2">
      <c r="B126" s="27"/>
      <c r="D126" s="133" t="s">
        <v>128</v>
      </c>
      <c r="F126" s="196" t="s">
        <v>172</v>
      </c>
      <c r="G126" s="142"/>
      <c r="H126" s="142"/>
      <c r="K126" s="135"/>
      <c r="N126" s="27"/>
      <c r="O126" s="136"/>
      <c r="V126" s="51"/>
      <c r="AV126" s="12" t="s">
        <v>128</v>
      </c>
      <c r="AW126" s="12" t="s">
        <v>70</v>
      </c>
    </row>
    <row r="127" spans="2:67" s="1" customFormat="1" ht="16.5" customHeight="1" x14ac:dyDescent="0.2">
      <c r="B127" s="118"/>
      <c r="C127" s="119" t="s">
        <v>75</v>
      </c>
      <c r="D127" s="119" t="s">
        <v>102</v>
      </c>
      <c r="E127" s="120" t="s">
        <v>107</v>
      </c>
      <c r="F127" s="121" t="s">
        <v>138</v>
      </c>
      <c r="G127" s="124"/>
      <c r="H127" s="124"/>
      <c r="I127" s="122" t="s">
        <v>130</v>
      </c>
      <c r="J127" s="123">
        <v>1</v>
      </c>
      <c r="K127" s="124"/>
      <c r="L127" s="125">
        <f>ROUND(K127*J127,2)</f>
        <v>0</v>
      </c>
      <c r="M127" s="126"/>
      <c r="N127" s="27"/>
      <c r="O127" s="127" t="s">
        <v>1</v>
      </c>
      <c r="P127" s="128" t="s">
        <v>34</v>
      </c>
      <c r="R127" s="129">
        <f>Q127*J127</f>
        <v>0</v>
      </c>
      <c r="S127" s="129">
        <v>0</v>
      </c>
      <c r="T127" s="129">
        <f>S127*J127</f>
        <v>0</v>
      </c>
      <c r="U127" s="129">
        <v>0</v>
      </c>
      <c r="V127" s="130">
        <f>U127*J127</f>
        <v>0</v>
      </c>
      <c r="AT127" s="131" t="s">
        <v>74</v>
      </c>
      <c r="AV127" s="131" t="s">
        <v>102</v>
      </c>
      <c r="AW127" s="131" t="s">
        <v>70</v>
      </c>
      <c r="BA127" s="12" t="s">
        <v>101</v>
      </c>
      <c r="BG127" s="132">
        <f>IF(P127="základní",L127,0)</f>
        <v>0</v>
      </c>
      <c r="BH127" s="132">
        <f>IF(P127="snížená",L127,0)</f>
        <v>0</v>
      </c>
      <c r="BI127" s="132">
        <f>IF(P127="zákl. přenesená",L127,0)</f>
        <v>0</v>
      </c>
      <c r="BJ127" s="132">
        <f>IF(P127="sníž. přenesená",L127,0)</f>
        <v>0</v>
      </c>
      <c r="BK127" s="132">
        <f>IF(P127="nulová",L127,0)</f>
        <v>0</v>
      </c>
      <c r="BL127" s="12" t="s">
        <v>70</v>
      </c>
      <c r="BM127" s="132">
        <f>ROUND(K127*J127,2)</f>
        <v>0</v>
      </c>
      <c r="BN127" s="12" t="s">
        <v>74</v>
      </c>
      <c r="BO127" s="131" t="s">
        <v>103</v>
      </c>
    </row>
    <row r="128" spans="2:67" s="1" customFormat="1" ht="72" x14ac:dyDescent="0.2">
      <c r="B128" s="27"/>
      <c r="D128" s="133" t="s">
        <v>128</v>
      </c>
      <c r="F128" s="196" t="s">
        <v>173</v>
      </c>
      <c r="G128" s="134"/>
      <c r="H128" s="134"/>
      <c r="K128" s="135"/>
      <c r="N128" s="27"/>
      <c r="O128" s="136"/>
      <c r="V128" s="51"/>
      <c r="AV128" s="12" t="s">
        <v>128</v>
      </c>
      <c r="AW128" s="12" t="s">
        <v>70</v>
      </c>
    </row>
    <row r="129" spans="2:67" s="1" customFormat="1" ht="16.5" customHeight="1" x14ac:dyDescent="0.2">
      <c r="B129" s="118"/>
      <c r="C129" s="119">
        <v>6</v>
      </c>
      <c r="D129" s="119" t="s">
        <v>102</v>
      </c>
      <c r="E129" s="120" t="s">
        <v>110</v>
      </c>
      <c r="F129" s="121" t="s">
        <v>139</v>
      </c>
      <c r="G129" s="124"/>
      <c r="H129" s="124"/>
      <c r="I129" s="122" t="s">
        <v>130</v>
      </c>
      <c r="J129" s="123">
        <v>1</v>
      </c>
      <c r="K129" s="124"/>
      <c r="L129" s="125">
        <f>ROUND(K129*J129,2)</f>
        <v>0</v>
      </c>
      <c r="M129" s="126"/>
      <c r="N129" s="27"/>
      <c r="O129" s="127" t="s">
        <v>1</v>
      </c>
      <c r="P129" s="128" t="s">
        <v>34</v>
      </c>
      <c r="R129" s="129">
        <f>Q129*J129</f>
        <v>0</v>
      </c>
      <c r="S129" s="129">
        <v>0</v>
      </c>
      <c r="T129" s="129">
        <f>S129*J129</f>
        <v>0</v>
      </c>
      <c r="U129" s="129">
        <v>0</v>
      </c>
      <c r="V129" s="130">
        <f>U129*J129</f>
        <v>0</v>
      </c>
      <c r="AT129" s="131" t="s">
        <v>74</v>
      </c>
      <c r="AV129" s="131" t="s">
        <v>102</v>
      </c>
      <c r="AW129" s="131" t="s">
        <v>70</v>
      </c>
      <c r="BA129" s="12" t="s">
        <v>101</v>
      </c>
      <c r="BG129" s="132">
        <f>IF(P129="základní",L129,0)</f>
        <v>0</v>
      </c>
      <c r="BH129" s="132">
        <f>IF(P129="snížená",L129,0)</f>
        <v>0</v>
      </c>
      <c r="BI129" s="132">
        <f>IF(P129="zákl. přenesená",L129,0)</f>
        <v>0</v>
      </c>
      <c r="BJ129" s="132">
        <f>IF(P129="sníž. přenesená",L129,0)</f>
        <v>0</v>
      </c>
      <c r="BK129" s="132">
        <f>IF(P129="nulová",L129,0)</f>
        <v>0</v>
      </c>
      <c r="BL129" s="12" t="s">
        <v>70</v>
      </c>
      <c r="BM129" s="132">
        <f>ROUND(K129*J129,2)</f>
        <v>0</v>
      </c>
      <c r="BN129" s="12" t="s">
        <v>74</v>
      </c>
      <c r="BO129" s="131" t="s">
        <v>105</v>
      </c>
    </row>
    <row r="130" spans="2:67" s="1" customFormat="1" ht="45" x14ac:dyDescent="0.2">
      <c r="B130" s="27"/>
      <c r="D130" s="133" t="s">
        <v>128</v>
      </c>
      <c r="F130" s="196" t="s">
        <v>174</v>
      </c>
      <c r="G130" s="134"/>
      <c r="H130" s="134"/>
      <c r="K130" s="135"/>
      <c r="N130" s="27"/>
      <c r="O130" s="136"/>
      <c r="V130" s="51"/>
      <c r="AV130" s="12" t="s">
        <v>128</v>
      </c>
      <c r="AW130" s="12" t="s">
        <v>70</v>
      </c>
    </row>
    <row r="131" spans="2:67" s="1" customFormat="1" ht="16.5" customHeight="1" x14ac:dyDescent="0.2">
      <c r="B131" s="118"/>
      <c r="C131" s="119">
        <v>7</v>
      </c>
      <c r="D131" s="119" t="s">
        <v>102</v>
      </c>
      <c r="E131" s="120" t="s">
        <v>104</v>
      </c>
      <c r="F131" s="121" t="s">
        <v>140</v>
      </c>
      <c r="G131" s="124"/>
      <c r="H131" s="124"/>
      <c r="I131" s="122" t="s">
        <v>130</v>
      </c>
      <c r="J131" s="123">
        <v>1</v>
      </c>
      <c r="K131" s="124"/>
      <c r="L131" s="125">
        <f>ROUND(K131*J131,2)</f>
        <v>0</v>
      </c>
      <c r="M131" s="126"/>
      <c r="N131" s="27"/>
      <c r="O131" s="127" t="s">
        <v>1</v>
      </c>
      <c r="P131" s="128" t="s">
        <v>34</v>
      </c>
      <c r="R131" s="129">
        <f>Q131*J131</f>
        <v>0</v>
      </c>
      <c r="S131" s="129">
        <v>0</v>
      </c>
      <c r="T131" s="129">
        <f>S131*J131</f>
        <v>0</v>
      </c>
      <c r="U131" s="129">
        <v>0</v>
      </c>
      <c r="V131" s="130">
        <f>U131*J131</f>
        <v>0</v>
      </c>
      <c r="AT131" s="131" t="s">
        <v>74</v>
      </c>
      <c r="AV131" s="131" t="s">
        <v>102</v>
      </c>
      <c r="AW131" s="131" t="s">
        <v>70</v>
      </c>
      <c r="BA131" s="12" t="s">
        <v>101</v>
      </c>
      <c r="BG131" s="132">
        <f>IF(P131="základní",L131,0)</f>
        <v>0</v>
      </c>
      <c r="BH131" s="132">
        <f>IF(P131="snížená",L131,0)</f>
        <v>0</v>
      </c>
      <c r="BI131" s="132">
        <f>IF(P131="zákl. přenesená",L131,0)</f>
        <v>0</v>
      </c>
      <c r="BJ131" s="132">
        <f>IF(P131="sníž. přenesená",L131,0)</f>
        <v>0</v>
      </c>
      <c r="BK131" s="132">
        <f>IF(P131="nulová",L131,0)</f>
        <v>0</v>
      </c>
      <c r="BL131" s="12" t="s">
        <v>70</v>
      </c>
      <c r="BM131" s="132">
        <f>ROUND(K131*J131,2)</f>
        <v>0</v>
      </c>
      <c r="BN131" s="12" t="s">
        <v>74</v>
      </c>
      <c r="BO131" s="131" t="s">
        <v>106</v>
      </c>
    </row>
    <row r="132" spans="2:67" s="1" customFormat="1" ht="45" x14ac:dyDescent="0.2">
      <c r="B132" s="27"/>
      <c r="D132" s="133" t="s">
        <v>128</v>
      </c>
      <c r="F132" s="196" t="s">
        <v>175</v>
      </c>
      <c r="G132" s="142"/>
      <c r="H132" s="142"/>
      <c r="K132" s="135"/>
      <c r="N132" s="27"/>
      <c r="O132" s="136"/>
      <c r="V132" s="51"/>
      <c r="AV132" s="12" t="s">
        <v>128</v>
      </c>
      <c r="AW132" s="12" t="s">
        <v>70</v>
      </c>
    </row>
    <row r="133" spans="2:67" s="1" customFormat="1" ht="16.5" customHeight="1" x14ac:dyDescent="0.2">
      <c r="B133" s="118"/>
      <c r="C133" s="119">
        <v>8</v>
      </c>
      <c r="D133" s="119" t="s">
        <v>102</v>
      </c>
      <c r="E133" s="120" t="s">
        <v>8</v>
      </c>
      <c r="F133" s="121" t="s">
        <v>141</v>
      </c>
      <c r="G133" s="124"/>
      <c r="H133" s="124"/>
      <c r="I133" s="122" t="s">
        <v>130</v>
      </c>
      <c r="J133" s="123">
        <v>2</v>
      </c>
      <c r="K133" s="124"/>
      <c r="L133" s="125">
        <f>ROUND(K133*J133,2)</f>
        <v>0</v>
      </c>
      <c r="M133" s="126"/>
      <c r="N133" s="27"/>
      <c r="O133" s="127" t="s">
        <v>1</v>
      </c>
      <c r="P133" s="128" t="s">
        <v>34</v>
      </c>
      <c r="R133" s="129">
        <f>Q133*J133</f>
        <v>0</v>
      </c>
      <c r="S133" s="129">
        <v>0</v>
      </c>
      <c r="T133" s="129">
        <f>S133*J133</f>
        <v>0</v>
      </c>
      <c r="U133" s="129">
        <v>0</v>
      </c>
      <c r="V133" s="130">
        <f>U133*J133</f>
        <v>0</v>
      </c>
      <c r="AT133" s="131" t="s">
        <v>74</v>
      </c>
      <c r="AV133" s="131" t="s">
        <v>102</v>
      </c>
      <c r="AW133" s="131" t="s">
        <v>70</v>
      </c>
      <c r="BA133" s="12" t="s">
        <v>101</v>
      </c>
      <c r="BG133" s="132">
        <f>IF(P133="základní",L133,0)</f>
        <v>0</v>
      </c>
      <c r="BH133" s="132">
        <f>IF(P133="snížená",L133,0)</f>
        <v>0</v>
      </c>
      <c r="BI133" s="132">
        <f>IF(P133="zákl. přenesená",L133,0)</f>
        <v>0</v>
      </c>
      <c r="BJ133" s="132">
        <f>IF(P133="sníž. přenesená",L133,0)</f>
        <v>0</v>
      </c>
      <c r="BK133" s="132">
        <f>IF(P133="nulová",L133,0)</f>
        <v>0</v>
      </c>
      <c r="BL133" s="12" t="s">
        <v>70</v>
      </c>
      <c r="BM133" s="132">
        <f>ROUND(K133*J133,2)</f>
        <v>0</v>
      </c>
      <c r="BN133" s="12" t="s">
        <v>74</v>
      </c>
      <c r="BO133" s="131" t="s">
        <v>108</v>
      </c>
    </row>
    <row r="134" spans="2:67" s="1" customFormat="1" ht="45" x14ac:dyDescent="0.2">
      <c r="B134" s="27"/>
      <c r="D134" s="133" t="s">
        <v>128</v>
      </c>
      <c r="F134" s="196" t="s">
        <v>176</v>
      </c>
      <c r="G134" s="134"/>
      <c r="H134" s="134"/>
      <c r="K134" s="135"/>
      <c r="N134" s="27"/>
      <c r="O134" s="136"/>
      <c r="V134" s="51"/>
      <c r="AV134" s="12" t="s">
        <v>128</v>
      </c>
      <c r="AW134" s="12" t="s">
        <v>70</v>
      </c>
    </row>
    <row r="135" spans="2:67" s="1" customFormat="1" ht="16.5" customHeight="1" x14ac:dyDescent="0.2">
      <c r="B135" s="118"/>
      <c r="C135" s="119">
        <v>9</v>
      </c>
      <c r="D135" s="119" t="s">
        <v>102</v>
      </c>
      <c r="E135" s="120" t="s">
        <v>106</v>
      </c>
      <c r="F135" s="121" t="s">
        <v>142</v>
      </c>
      <c r="G135" s="121"/>
      <c r="H135" s="121"/>
      <c r="I135" s="122" t="s">
        <v>130</v>
      </c>
      <c r="J135" s="123">
        <v>4</v>
      </c>
      <c r="K135" s="124"/>
      <c r="L135" s="125">
        <f>ROUND(K135*J135,2)</f>
        <v>0</v>
      </c>
      <c r="M135" s="126"/>
      <c r="N135" s="27"/>
      <c r="O135" s="127" t="s">
        <v>1</v>
      </c>
      <c r="P135" s="128" t="s">
        <v>34</v>
      </c>
      <c r="R135" s="129">
        <f>Q135*J135</f>
        <v>0</v>
      </c>
      <c r="S135" s="129">
        <v>0</v>
      </c>
      <c r="T135" s="129">
        <f>S135*J135</f>
        <v>0</v>
      </c>
      <c r="U135" s="129">
        <v>0</v>
      </c>
      <c r="V135" s="130">
        <f>U135*J135</f>
        <v>0</v>
      </c>
      <c r="AT135" s="131" t="s">
        <v>74</v>
      </c>
      <c r="AV135" s="131" t="s">
        <v>102</v>
      </c>
      <c r="AW135" s="131" t="s">
        <v>70</v>
      </c>
      <c r="BA135" s="12" t="s">
        <v>101</v>
      </c>
      <c r="BG135" s="132">
        <f>IF(P135="základní",L135,0)</f>
        <v>0</v>
      </c>
      <c r="BH135" s="132">
        <f>IF(P135="snížená",L135,0)</f>
        <v>0</v>
      </c>
      <c r="BI135" s="132">
        <f>IF(P135="zákl. přenesená",L135,0)</f>
        <v>0</v>
      </c>
      <c r="BJ135" s="132">
        <f>IF(P135="sníž. přenesená",L135,0)</f>
        <v>0</v>
      </c>
      <c r="BK135" s="132">
        <f>IF(P135="nulová",L135,0)</f>
        <v>0</v>
      </c>
      <c r="BL135" s="12" t="s">
        <v>70</v>
      </c>
      <c r="BM135" s="132">
        <f>ROUND(K135*J135,2)</f>
        <v>0</v>
      </c>
      <c r="BN135" s="12" t="s">
        <v>74</v>
      </c>
      <c r="BO135" s="131" t="s">
        <v>109</v>
      </c>
    </row>
    <row r="136" spans="2:67" s="1" customFormat="1" ht="18" x14ac:dyDescent="0.2">
      <c r="B136" s="27"/>
      <c r="D136" s="133" t="s">
        <v>128</v>
      </c>
      <c r="F136" s="196" t="s">
        <v>177</v>
      </c>
      <c r="G136" s="134"/>
      <c r="H136" s="134"/>
      <c r="K136" s="135"/>
      <c r="N136" s="27"/>
      <c r="O136" s="136"/>
      <c r="V136" s="51"/>
      <c r="AV136" s="12" t="s">
        <v>128</v>
      </c>
      <c r="AW136" s="12" t="s">
        <v>70</v>
      </c>
    </row>
    <row r="137" spans="2:67" s="1" customFormat="1" ht="16.5" customHeight="1" x14ac:dyDescent="0.2">
      <c r="B137" s="118"/>
      <c r="C137" s="119">
        <v>10</v>
      </c>
      <c r="D137" s="119" t="s">
        <v>102</v>
      </c>
      <c r="E137" s="120" t="s">
        <v>117</v>
      </c>
      <c r="F137" s="121" t="s">
        <v>143</v>
      </c>
      <c r="G137" s="124"/>
      <c r="H137" s="124"/>
      <c r="I137" s="122" t="s">
        <v>130</v>
      </c>
      <c r="J137" s="123">
        <v>1</v>
      </c>
      <c r="K137" s="124"/>
      <c r="L137" s="125">
        <f>ROUND(K137*J137,2)</f>
        <v>0</v>
      </c>
      <c r="M137" s="126"/>
      <c r="N137" s="27"/>
      <c r="O137" s="127" t="s">
        <v>1</v>
      </c>
      <c r="P137" s="128" t="s">
        <v>34</v>
      </c>
      <c r="R137" s="129">
        <f>Q137*J137</f>
        <v>0</v>
      </c>
      <c r="S137" s="129">
        <v>0</v>
      </c>
      <c r="T137" s="129">
        <f>S137*J137</f>
        <v>0</v>
      </c>
      <c r="U137" s="129">
        <v>0</v>
      </c>
      <c r="V137" s="130">
        <f>U137*J137</f>
        <v>0</v>
      </c>
      <c r="AT137" s="131" t="s">
        <v>74</v>
      </c>
      <c r="AV137" s="131" t="s">
        <v>102</v>
      </c>
      <c r="AW137" s="131" t="s">
        <v>70</v>
      </c>
      <c r="BA137" s="12" t="s">
        <v>101</v>
      </c>
      <c r="BG137" s="132">
        <f>IF(P137="základní",L137,0)</f>
        <v>0</v>
      </c>
      <c r="BH137" s="132">
        <f>IF(P137="snížená",L137,0)</f>
        <v>0</v>
      </c>
      <c r="BI137" s="132">
        <f>IF(P137="zákl. přenesená",L137,0)</f>
        <v>0</v>
      </c>
      <c r="BJ137" s="132">
        <f>IF(P137="sníž. přenesená",L137,0)</f>
        <v>0</v>
      </c>
      <c r="BK137" s="132">
        <f>IF(P137="nulová",L137,0)</f>
        <v>0</v>
      </c>
      <c r="BL137" s="12" t="s">
        <v>70</v>
      </c>
      <c r="BM137" s="132">
        <f>ROUND(K137*J137,2)</f>
        <v>0</v>
      </c>
      <c r="BN137" s="12" t="s">
        <v>74</v>
      </c>
      <c r="BO137" s="131" t="s">
        <v>111</v>
      </c>
    </row>
    <row r="138" spans="2:67" s="1" customFormat="1" ht="36" x14ac:dyDescent="0.2">
      <c r="B138" s="27"/>
      <c r="D138" s="133" t="s">
        <v>128</v>
      </c>
      <c r="F138" s="196" t="s">
        <v>178</v>
      </c>
      <c r="G138" s="134"/>
      <c r="H138" s="134"/>
      <c r="K138" s="135"/>
      <c r="N138" s="27"/>
      <c r="O138" s="136"/>
      <c r="V138" s="51"/>
      <c r="AV138" s="12" t="s">
        <v>128</v>
      </c>
      <c r="AW138" s="12" t="s">
        <v>70</v>
      </c>
    </row>
    <row r="139" spans="2:67" s="1" customFormat="1" ht="16.5" customHeight="1" x14ac:dyDescent="0.2">
      <c r="B139" s="118"/>
      <c r="C139" s="119">
        <v>11</v>
      </c>
      <c r="D139" s="119" t="s">
        <v>102</v>
      </c>
      <c r="E139" s="120" t="s">
        <v>108</v>
      </c>
      <c r="F139" s="121" t="s">
        <v>144</v>
      </c>
      <c r="G139" s="124"/>
      <c r="H139" s="124"/>
      <c r="I139" s="122" t="s">
        <v>130</v>
      </c>
      <c r="J139" s="123">
        <v>4</v>
      </c>
      <c r="K139" s="124"/>
      <c r="L139" s="125">
        <f>ROUND(K139*J139,2)</f>
        <v>0</v>
      </c>
      <c r="M139" s="126"/>
      <c r="N139" s="27"/>
      <c r="O139" s="127" t="s">
        <v>1</v>
      </c>
      <c r="P139" s="128" t="s">
        <v>34</v>
      </c>
      <c r="R139" s="129">
        <f>Q139*J139</f>
        <v>0</v>
      </c>
      <c r="S139" s="129">
        <v>0</v>
      </c>
      <c r="T139" s="129">
        <f>S139*J139</f>
        <v>0</v>
      </c>
      <c r="U139" s="129">
        <v>0</v>
      </c>
      <c r="V139" s="130">
        <f>U139*J139</f>
        <v>0</v>
      </c>
      <c r="AT139" s="131" t="s">
        <v>74</v>
      </c>
      <c r="AV139" s="131" t="s">
        <v>102</v>
      </c>
      <c r="AW139" s="131" t="s">
        <v>70</v>
      </c>
      <c r="BA139" s="12" t="s">
        <v>101</v>
      </c>
      <c r="BG139" s="132">
        <f>IF(P139="základní",L139,0)</f>
        <v>0</v>
      </c>
      <c r="BH139" s="132">
        <f>IF(P139="snížená",L139,0)</f>
        <v>0</v>
      </c>
      <c r="BI139" s="132">
        <f>IF(P139="zákl. přenesená",L139,0)</f>
        <v>0</v>
      </c>
      <c r="BJ139" s="132">
        <f>IF(P139="sníž. přenesená",L139,0)</f>
        <v>0</v>
      </c>
      <c r="BK139" s="132">
        <f>IF(P139="nulová",L139,0)</f>
        <v>0</v>
      </c>
      <c r="BL139" s="12" t="s">
        <v>70</v>
      </c>
      <c r="BM139" s="132">
        <f>ROUND(K139*J139,2)</f>
        <v>0</v>
      </c>
      <c r="BN139" s="12" t="s">
        <v>74</v>
      </c>
      <c r="BO139" s="131" t="s">
        <v>112</v>
      </c>
    </row>
    <row r="140" spans="2:67" s="1" customFormat="1" ht="27" x14ac:dyDescent="0.2">
      <c r="B140" s="27"/>
      <c r="D140" s="133" t="s">
        <v>128</v>
      </c>
      <c r="F140" s="196" t="s">
        <v>179</v>
      </c>
      <c r="G140" s="134"/>
      <c r="H140" s="134"/>
      <c r="K140" s="135"/>
      <c r="N140" s="27"/>
      <c r="O140" s="136"/>
      <c r="V140" s="51"/>
      <c r="AV140" s="12" t="s">
        <v>128</v>
      </c>
      <c r="AW140" s="12" t="s">
        <v>70</v>
      </c>
    </row>
    <row r="141" spans="2:67" s="1" customFormat="1" ht="16.5" customHeight="1" x14ac:dyDescent="0.2">
      <c r="B141" s="118"/>
      <c r="C141" s="119">
        <v>12</v>
      </c>
      <c r="D141" s="119" t="s">
        <v>102</v>
      </c>
      <c r="E141" s="120" t="s">
        <v>120</v>
      </c>
      <c r="F141" s="121" t="s">
        <v>145</v>
      </c>
      <c r="G141" s="124"/>
      <c r="H141" s="124"/>
      <c r="I141" s="122" t="s">
        <v>130</v>
      </c>
      <c r="J141" s="123">
        <v>1</v>
      </c>
      <c r="K141" s="124"/>
      <c r="L141" s="125">
        <f>ROUND(K141*J141,2)</f>
        <v>0</v>
      </c>
      <c r="M141" s="126"/>
      <c r="N141" s="27"/>
      <c r="O141" s="127" t="s">
        <v>1</v>
      </c>
      <c r="P141" s="128" t="s">
        <v>34</v>
      </c>
      <c r="R141" s="129">
        <f>Q141*J141</f>
        <v>0</v>
      </c>
      <c r="S141" s="129">
        <v>0</v>
      </c>
      <c r="T141" s="129">
        <f>S141*J141</f>
        <v>0</v>
      </c>
      <c r="U141" s="129">
        <v>0</v>
      </c>
      <c r="V141" s="130">
        <f>U141*J141</f>
        <v>0</v>
      </c>
      <c r="AT141" s="131" t="s">
        <v>74</v>
      </c>
      <c r="AV141" s="131" t="s">
        <v>102</v>
      </c>
      <c r="AW141" s="131" t="s">
        <v>70</v>
      </c>
      <c r="BA141" s="12" t="s">
        <v>101</v>
      </c>
      <c r="BG141" s="132">
        <f>IF(P141="základní",L141,0)</f>
        <v>0</v>
      </c>
      <c r="BH141" s="132">
        <f>IF(P141="snížená",L141,0)</f>
        <v>0</v>
      </c>
      <c r="BI141" s="132">
        <f>IF(P141="zákl. přenesená",L141,0)</f>
        <v>0</v>
      </c>
      <c r="BJ141" s="132">
        <f>IF(P141="sníž. přenesená",L141,0)</f>
        <v>0</v>
      </c>
      <c r="BK141" s="132">
        <f>IF(P141="nulová",L141,0)</f>
        <v>0</v>
      </c>
      <c r="BL141" s="12" t="s">
        <v>70</v>
      </c>
      <c r="BM141" s="132">
        <f>ROUND(K141*J141,2)</f>
        <v>0</v>
      </c>
      <c r="BN141" s="12" t="s">
        <v>74</v>
      </c>
      <c r="BO141" s="131" t="s">
        <v>113</v>
      </c>
    </row>
    <row r="142" spans="2:67" s="1" customFormat="1" ht="36" x14ac:dyDescent="0.2">
      <c r="B142" s="27"/>
      <c r="D142" s="133" t="s">
        <v>128</v>
      </c>
      <c r="F142" s="196" t="s">
        <v>180</v>
      </c>
      <c r="G142" s="134"/>
      <c r="H142" s="134"/>
      <c r="K142" s="135"/>
      <c r="N142" s="27"/>
      <c r="O142" s="136"/>
      <c r="V142" s="51"/>
      <c r="AV142" s="12" t="s">
        <v>128</v>
      </c>
      <c r="AW142" s="12" t="s">
        <v>70</v>
      </c>
    </row>
    <row r="143" spans="2:67" s="1" customFormat="1" ht="16.5" customHeight="1" x14ac:dyDescent="0.2">
      <c r="B143" s="118"/>
      <c r="C143" s="119">
        <v>13</v>
      </c>
      <c r="D143" s="119" t="s">
        <v>102</v>
      </c>
      <c r="E143" s="120" t="s">
        <v>109</v>
      </c>
      <c r="F143" s="121" t="s">
        <v>146</v>
      </c>
      <c r="G143" s="124"/>
      <c r="H143" s="124"/>
      <c r="I143" s="122" t="s">
        <v>130</v>
      </c>
      <c r="J143" s="123">
        <v>1</v>
      </c>
      <c r="K143" s="124"/>
      <c r="L143" s="125">
        <f>ROUND(K143*J143,2)</f>
        <v>0</v>
      </c>
      <c r="M143" s="126"/>
      <c r="N143" s="27"/>
      <c r="O143" s="127" t="s">
        <v>1</v>
      </c>
      <c r="P143" s="128" t="s">
        <v>34</v>
      </c>
      <c r="R143" s="129">
        <f>Q143*J143</f>
        <v>0</v>
      </c>
      <c r="S143" s="129">
        <v>0</v>
      </c>
      <c r="T143" s="129">
        <f>S143*J143</f>
        <v>0</v>
      </c>
      <c r="U143" s="129">
        <v>0</v>
      </c>
      <c r="V143" s="130">
        <f>U143*J143</f>
        <v>0</v>
      </c>
      <c r="AT143" s="131" t="s">
        <v>74</v>
      </c>
      <c r="AV143" s="131" t="s">
        <v>102</v>
      </c>
      <c r="AW143" s="131" t="s">
        <v>70</v>
      </c>
      <c r="BA143" s="12" t="s">
        <v>101</v>
      </c>
      <c r="BG143" s="132">
        <f>IF(P143="základní",L143,0)</f>
        <v>0</v>
      </c>
      <c r="BH143" s="132">
        <f>IF(P143="snížená",L143,0)</f>
        <v>0</v>
      </c>
      <c r="BI143" s="132">
        <f>IF(P143="zákl. přenesená",L143,0)</f>
        <v>0</v>
      </c>
      <c r="BJ143" s="132">
        <f>IF(P143="sníž. přenesená",L143,0)</f>
        <v>0</v>
      </c>
      <c r="BK143" s="132">
        <f>IF(P143="nulová",L143,0)</f>
        <v>0</v>
      </c>
      <c r="BL143" s="12" t="s">
        <v>70</v>
      </c>
      <c r="BM143" s="132">
        <f>ROUND(K143*J143,2)</f>
        <v>0</v>
      </c>
      <c r="BN143" s="12" t="s">
        <v>74</v>
      </c>
      <c r="BO143" s="131" t="s">
        <v>114</v>
      </c>
    </row>
    <row r="144" spans="2:67" s="1" customFormat="1" ht="36" x14ac:dyDescent="0.2">
      <c r="B144" s="27"/>
      <c r="D144" s="133" t="s">
        <v>128</v>
      </c>
      <c r="F144" s="196" t="s">
        <v>181</v>
      </c>
      <c r="G144" s="134"/>
      <c r="H144" s="134"/>
      <c r="K144" s="135"/>
      <c r="N144" s="27"/>
      <c r="O144" s="136"/>
      <c r="V144" s="51"/>
      <c r="AV144" s="12" t="s">
        <v>128</v>
      </c>
      <c r="AW144" s="12" t="s">
        <v>70</v>
      </c>
    </row>
    <row r="145" spans="2:67" s="1" customFormat="1" ht="16.5" customHeight="1" x14ac:dyDescent="0.2">
      <c r="B145" s="118"/>
      <c r="C145" s="119">
        <v>14</v>
      </c>
      <c r="D145" s="119" t="s">
        <v>102</v>
      </c>
      <c r="E145" s="120" t="s">
        <v>7</v>
      </c>
      <c r="F145" s="121" t="s">
        <v>147</v>
      </c>
      <c r="G145" s="124"/>
      <c r="H145" s="124"/>
      <c r="I145" s="122" t="s">
        <v>130</v>
      </c>
      <c r="J145" s="123">
        <v>4</v>
      </c>
      <c r="K145" s="124"/>
      <c r="L145" s="125">
        <f>ROUND(K145*J145,2)</f>
        <v>0</v>
      </c>
      <c r="M145" s="126"/>
      <c r="N145" s="27"/>
      <c r="O145" s="127" t="s">
        <v>1</v>
      </c>
      <c r="P145" s="128" t="s">
        <v>34</v>
      </c>
      <c r="R145" s="129">
        <f>Q145*J145</f>
        <v>0</v>
      </c>
      <c r="S145" s="129">
        <v>0</v>
      </c>
      <c r="T145" s="129">
        <f>S145*J145</f>
        <v>0</v>
      </c>
      <c r="U145" s="129">
        <v>0</v>
      </c>
      <c r="V145" s="130">
        <f>U145*J145</f>
        <v>0</v>
      </c>
      <c r="AT145" s="131" t="s">
        <v>74</v>
      </c>
      <c r="AV145" s="131" t="s">
        <v>102</v>
      </c>
      <c r="AW145" s="131" t="s">
        <v>70</v>
      </c>
      <c r="BA145" s="12" t="s">
        <v>101</v>
      </c>
      <c r="BG145" s="132">
        <f>IF(P145="základní",L145,0)</f>
        <v>0</v>
      </c>
      <c r="BH145" s="132">
        <f>IF(P145="snížená",L145,0)</f>
        <v>0</v>
      </c>
      <c r="BI145" s="132">
        <f>IF(P145="zákl. přenesená",L145,0)</f>
        <v>0</v>
      </c>
      <c r="BJ145" s="132">
        <f>IF(P145="sníž. přenesená",L145,0)</f>
        <v>0</v>
      </c>
      <c r="BK145" s="132">
        <f>IF(P145="nulová",L145,0)</f>
        <v>0</v>
      </c>
      <c r="BL145" s="12" t="s">
        <v>70</v>
      </c>
      <c r="BM145" s="132">
        <f>ROUND(K145*J145,2)</f>
        <v>0</v>
      </c>
      <c r="BN145" s="12" t="s">
        <v>74</v>
      </c>
      <c r="BO145" s="131" t="s">
        <v>115</v>
      </c>
    </row>
    <row r="146" spans="2:67" s="1" customFormat="1" ht="45" x14ac:dyDescent="0.2">
      <c r="B146" s="27"/>
      <c r="D146" s="133" t="s">
        <v>128</v>
      </c>
      <c r="F146" s="196" t="s">
        <v>182</v>
      </c>
      <c r="G146" s="134"/>
      <c r="H146" s="134"/>
      <c r="K146" s="135"/>
      <c r="N146" s="27"/>
      <c r="O146" s="136"/>
      <c r="V146" s="51"/>
      <c r="AV146" s="12" t="s">
        <v>128</v>
      </c>
      <c r="AW146" s="12" t="s">
        <v>70</v>
      </c>
    </row>
    <row r="147" spans="2:67" s="1" customFormat="1" ht="16.5" customHeight="1" x14ac:dyDescent="0.2">
      <c r="B147" s="118"/>
      <c r="C147" s="119">
        <v>15</v>
      </c>
      <c r="D147" s="119" t="s">
        <v>102</v>
      </c>
      <c r="E147" s="120" t="s">
        <v>125</v>
      </c>
      <c r="F147" s="121" t="s">
        <v>148</v>
      </c>
      <c r="G147" s="124"/>
      <c r="H147" s="124"/>
      <c r="I147" s="122" t="s">
        <v>130</v>
      </c>
      <c r="J147" s="123">
        <v>1</v>
      </c>
      <c r="K147" s="124"/>
      <c r="L147" s="125">
        <f>ROUND(K147*J147,2)</f>
        <v>0</v>
      </c>
      <c r="M147" s="126"/>
      <c r="N147" s="27"/>
      <c r="O147" s="127" t="s">
        <v>1</v>
      </c>
      <c r="P147" s="128" t="s">
        <v>34</v>
      </c>
      <c r="R147" s="129">
        <f>Q147*J147</f>
        <v>0</v>
      </c>
      <c r="S147" s="129">
        <v>0</v>
      </c>
      <c r="T147" s="129">
        <f>S147*J147</f>
        <v>0</v>
      </c>
      <c r="U147" s="129">
        <v>0</v>
      </c>
      <c r="V147" s="130">
        <f>U147*J147</f>
        <v>0</v>
      </c>
      <c r="AT147" s="131" t="s">
        <v>74</v>
      </c>
      <c r="AV147" s="131" t="s">
        <v>102</v>
      </c>
      <c r="AW147" s="131" t="s">
        <v>70</v>
      </c>
      <c r="BA147" s="12" t="s">
        <v>101</v>
      </c>
      <c r="BG147" s="132">
        <f>IF(P147="základní",L147,0)</f>
        <v>0</v>
      </c>
      <c r="BH147" s="132">
        <f>IF(P147="snížená",L147,0)</f>
        <v>0</v>
      </c>
      <c r="BI147" s="132">
        <f>IF(P147="zákl. přenesená",L147,0)</f>
        <v>0</v>
      </c>
      <c r="BJ147" s="132">
        <f>IF(P147="sníž. přenesená",L147,0)</f>
        <v>0</v>
      </c>
      <c r="BK147" s="132">
        <f>IF(P147="nulová",L147,0)</f>
        <v>0</v>
      </c>
      <c r="BL147" s="12" t="s">
        <v>70</v>
      </c>
      <c r="BM147" s="132">
        <f>ROUND(K147*J147,2)</f>
        <v>0</v>
      </c>
      <c r="BN147" s="12" t="s">
        <v>74</v>
      </c>
      <c r="BO147" s="131" t="s">
        <v>116</v>
      </c>
    </row>
    <row r="148" spans="2:67" s="1" customFormat="1" ht="27" x14ac:dyDescent="0.2">
      <c r="B148" s="27"/>
      <c r="D148" s="133" t="s">
        <v>128</v>
      </c>
      <c r="F148" s="196" t="s">
        <v>183</v>
      </c>
      <c r="G148" s="134"/>
      <c r="H148" s="134"/>
      <c r="K148" s="135"/>
      <c r="N148" s="27"/>
      <c r="O148" s="136"/>
      <c r="V148" s="51"/>
      <c r="AV148" s="12" t="s">
        <v>128</v>
      </c>
      <c r="AW148" s="12" t="s">
        <v>70</v>
      </c>
    </row>
    <row r="149" spans="2:67" s="1" customFormat="1" ht="16.5" customHeight="1" x14ac:dyDescent="0.2">
      <c r="B149" s="118"/>
      <c r="C149" s="119">
        <v>16</v>
      </c>
      <c r="D149" s="119" t="s">
        <v>102</v>
      </c>
      <c r="E149" s="120" t="s">
        <v>112</v>
      </c>
      <c r="F149" s="121" t="s">
        <v>149</v>
      </c>
      <c r="G149" s="124"/>
      <c r="H149" s="124"/>
      <c r="I149" s="122" t="s">
        <v>130</v>
      </c>
      <c r="J149" s="123">
        <v>1</v>
      </c>
      <c r="K149" s="124"/>
      <c r="L149" s="125">
        <f>ROUND(K149*J149,2)</f>
        <v>0</v>
      </c>
      <c r="M149" s="126"/>
      <c r="N149" s="27"/>
      <c r="O149" s="127" t="s">
        <v>1</v>
      </c>
      <c r="P149" s="128" t="s">
        <v>34</v>
      </c>
      <c r="R149" s="129">
        <f>Q149*J149</f>
        <v>0</v>
      </c>
      <c r="S149" s="129">
        <v>0</v>
      </c>
      <c r="T149" s="129">
        <f>S149*J149</f>
        <v>0</v>
      </c>
      <c r="U149" s="129">
        <v>0</v>
      </c>
      <c r="V149" s="130">
        <f>U149*J149</f>
        <v>0</v>
      </c>
      <c r="AT149" s="131" t="s">
        <v>74</v>
      </c>
      <c r="AV149" s="131" t="s">
        <v>102</v>
      </c>
      <c r="AW149" s="131" t="s">
        <v>70</v>
      </c>
      <c r="BA149" s="12" t="s">
        <v>101</v>
      </c>
      <c r="BG149" s="132">
        <f>IF(P149="základní",L149,0)</f>
        <v>0</v>
      </c>
      <c r="BH149" s="132">
        <f>IF(P149="snížená",L149,0)</f>
        <v>0</v>
      </c>
      <c r="BI149" s="132">
        <f>IF(P149="zákl. přenesená",L149,0)</f>
        <v>0</v>
      </c>
      <c r="BJ149" s="132">
        <f>IF(P149="sníž. přenesená",L149,0)</f>
        <v>0</v>
      </c>
      <c r="BK149" s="132">
        <f>IF(P149="nulová",L149,0)</f>
        <v>0</v>
      </c>
      <c r="BL149" s="12" t="s">
        <v>70</v>
      </c>
      <c r="BM149" s="132">
        <f>ROUND(K149*J149,2)</f>
        <v>0</v>
      </c>
      <c r="BN149" s="12" t="s">
        <v>74</v>
      </c>
      <c r="BO149" s="131" t="s">
        <v>118</v>
      </c>
    </row>
    <row r="150" spans="2:67" s="1" customFormat="1" ht="27" x14ac:dyDescent="0.2">
      <c r="B150" s="27"/>
      <c r="D150" s="133" t="s">
        <v>128</v>
      </c>
      <c r="F150" s="196" t="s">
        <v>184</v>
      </c>
      <c r="G150" s="134"/>
      <c r="H150" s="134"/>
      <c r="K150" s="135"/>
      <c r="N150" s="27"/>
      <c r="O150" s="136"/>
      <c r="V150" s="51"/>
      <c r="AV150" s="12" t="s">
        <v>128</v>
      </c>
      <c r="AW150" s="12" t="s">
        <v>70</v>
      </c>
    </row>
    <row r="151" spans="2:67" s="1" customFormat="1" ht="16.5" customHeight="1" x14ac:dyDescent="0.2">
      <c r="B151" s="118"/>
      <c r="C151" s="119">
        <v>17</v>
      </c>
      <c r="D151" s="119" t="s">
        <v>102</v>
      </c>
      <c r="E151" s="120" t="s">
        <v>150</v>
      </c>
      <c r="F151" s="121" t="s">
        <v>151</v>
      </c>
      <c r="G151" s="124"/>
      <c r="H151" s="124"/>
      <c r="I151" s="122" t="s">
        <v>130</v>
      </c>
      <c r="J151" s="123">
        <v>1</v>
      </c>
      <c r="K151" s="124"/>
      <c r="L151" s="125">
        <f>ROUND(K151*J151,2)</f>
        <v>0</v>
      </c>
      <c r="M151" s="126"/>
      <c r="N151" s="27"/>
      <c r="O151" s="127" t="s">
        <v>1</v>
      </c>
      <c r="P151" s="128" t="s">
        <v>34</v>
      </c>
      <c r="R151" s="129">
        <f>Q151*J151</f>
        <v>0</v>
      </c>
      <c r="S151" s="129">
        <v>0</v>
      </c>
      <c r="T151" s="129">
        <f>S151*J151</f>
        <v>0</v>
      </c>
      <c r="U151" s="129">
        <v>0</v>
      </c>
      <c r="V151" s="130">
        <f>U151*J151</f>
        <v>0</v>
      </c>
      <c r="AT151" s="131" t="s">
        <v>74</v>
      </c>
      <c r="AV151" s="131" t="s">
        <v>102</v>
      </c>
      <c r="AW151" s="131" t="s">
        <v>70</v>
      </c>
      <c r="BA151" s="12" t="s">
        <v>101</v>
      </c>
      <c r="BG151" s="132">
        <f>IF(P151="základní",L151,0)</f>
        <v>0</v>
      </c>
      <c r="BH151" s="132">
        <f>IF(P151="snížená",L151,0)</f>
        <v>0</v>
      </c>
      <c r="BI151" s="132">
        <f>IF(P151="zákl. přenesená",L151,0)</f>
        <v>0</v>
      </c>
      <c r="BJ151" s="132">
        <f>IF(P151="sníž. přenesená",L151,0)</f>
        <v>0</v>
      </c>
      <c r="BK151" s="132">
        <f>IF(P151="nulová",L151,0)</f>
        <v>0</v>
      </c>
      <c r="BL151" s="12" t="s">
        <v>70</v>
      </c>
      <c r="BM151" s="132">
        <f>ROUND(K151*J151,2)</f>
        <v>0</v>
      </c>
      <c r="BN151" s="12" t="s">
        <v>74</v>
      </c>
      <c r="BO151" s="131" t="s">
        <v>119</v>
      </c>
    </row>
    <row r="152" spans="2:67" s="1" customFormat="1" ht="27" x14ac:dyDescent="0.2">
      <c r="B152" s="27"/>
      <c r="D152" s="133" t="s">
        <v>128</v>
      </c>
      <c r="F152" s="196" t="s">
        <v>185</v>
      </c>
      <c r="G152" s="134"/>
      <c r="H152" s="134"/>
      <c r="K152" s="135"/>
      <c r="N152" s="27"/>
      <c r="O152" s="136"/>
      <c r="V152" s="51"/>
      <c r="AV152" s="12" t="s">
        <v>128</v>
      </c>
      <c r="AW152" s="12" t="s">
        <v>70</v>
      </c>
    </row>
    <row r="153" spans="2:67" s="1" customFormat="1" ht="16.5" customHeight="1" x14ac:dyDescent="0.2">
      <c r="B153" s="118"/>
      <c r="C153" s="119">
        <v>18</v>
      </c>
      <c r="D153" s="119" t="s">
        <v>102</v>
      </c>
      <c r="E153" s="120" t="s">
        <v>113</v>
      </c>
      <c r="F153" s="121" t="s">
        <v>152</v>
      </c>
      <c r="G153" s="124"/>
      <c r="H153" s="124"/>
      <c r="I153" s="122" t="s">
        <v>130</v>
      </c>
      <c r="J153" s="123">
        <v>4</v>
      </c>
      <c r="K153" s="124"/>
      <c r="L153" s="125">
        <f>ROUND(K153*J153,2)</f>
        <v>0</v>
      </c>
      <c r="M153" s="126"/>
      <c r="N153" s="27"/>
      <c r="O153" s="127" t="s">
        <v>1</v>
      </c>
      <c r="P153" s="128" t="s">
        <v>34</v>
      </c>
      <c r="R153" s="129">
        <f>Q153*J153</f>
        <v>0</v>
      </c>
      <c r="S153" s="129">
        <v>0</v>
      </c>
      <c r="T153" s="129">
        <f>S153*J153</f>
        <v>0</v>
      </c>
      <c r="U153" s="129">
        <v>0</v>
      </c>
      <c r="V153" s="130">
        <f>U153*J153</f>
        <v>0</v>
      </c>
      <c r="AT153" s="131" t="s">
        <v>74</v>
      </c>
      <c r="AV153" s="131" t="s">
        <v>102</v>
      </c>
      <c r="AW153" s="131" t="s">
        <v>70</v>
      </c>
      <c r="BA153" s="12" t="s">
        <v>101</v>
      </c>
      <c r="BG153" s="132">
        <f>IF(P153="základní",L153,0)</f>
        <v>0</v>
      </c>
      <c r="BH153" s="132">
        <f>IF(P153="snížená",L153,0)</f>
        <v>0</v>
      </c>
      <c r="BI153" s="132">
        <f>IF(P153="zákl. přenesená",L153,0)</f>
        <v>0</v>
      </c>
      <c r="BJ153" s="132">
        <f>IF(P153="sníž. přenesená",L153,0)</f>
        <v>0</v>
      </c>
      <c r="BK153" s="132">
        <f>IF(P153="nulová",L153,0)</f>
        <v>0</v>
      </c>
      <c r="BL153" s="12" t="s">
        <v>70</v>
      </c>
      <c r="BM153" s="132">
        <f>ROUND(K153*J153,2)</f>
        <v>0</v>
      </c>
      <c r="BN153" s="12" t="s">
        <v>74</v>
      </c>
      <c r="BO153" s="131" t="s">
        <v>121</v>
      </c>
    </row>
    <row r="154" spans="2:67" s="1" customFormat="1" ht="18" x14ac:dyDescent="0.2">
      <c r="B154" s="27"/>
      <c r="D154" s="133" t="s">
        <v>128</v>
      </c>
      <c r="F154" s="196" t="s">
        <v>186</v>
      </c>
      <c r="G154" s="134"/>
      <c r="H154" s="134"/>
      <c r="K154" s="135"/>
      <c r="N154" s="27"/>
      <c r="O154" s="136"/>
      <c r="V154" s="51"/>
      <c r="AV154" s="12" t="s">
        <v>128</v>
      </c>
      <c r="AW154" s="12" t="s">
        <v>70</v>
      </c>
    </row>
    <row r="155" spans="2:67" s="1" customFormat="1" ht="16.5" customHeight="1" x14ac:dyDescent="0.2">
      <c r="B155" s="118"/>
      <c r="C155" s="119">
        <v>19</v>
      </c>
      <c r="D155" s="119" t="s">
        <v>102</v>
      </c>
      <c r="E155" s="120" t="s">
        <v>126</v>
      </c>
      <c r="F155" s="121" t="s">
        <v>153</v>
      </c>
      <c r="G155" s="124"/>
      <c r="H155" s="124"/>
      <c r="I155" s="122" t="s">
        <v>130</v>
      </c>
      <c r="J155" s="123">
        <v>2</v>
      </c>
      <c r="K155" s="124"/>
      <c r="L155" s="125">
        <f>ROUND(K155*J155,2)</f>
        <v>0</v>
      </c>
      <c r="M155" s="126"/>
      <c r="N155" s="27"/>
      <c r="O155" s="127" t="s">
        <v>1</v>
      </c>
      <c r="P155" s="128" t="s">
        <v>34</v>
      </c>
      <c r="R155" s="129">
        <f>Q155*J155</f>
        <v>0</v>
      </c>
      <c r="S155" s="129">
        <v>0</v>
      </c>
      <c r="T155" s="129">
        <f>S155*J155</f>
        <v>0</v>
      </c>
      <c r="U155" s="129">
        <v>0</v>
      </c>
      <c r="V155" s="130">
        <f>U155*J155</f>
        <v>0</v>
      </c>
      <c r="AT155" s="131" t="s">
        <v>74</v>
      </c>
      <c r="AV155" s="131" t="s">
        <v>102</v>
      </c>
      <c r="AW155" s="131" t="s">
        <v>70</v>
      </c>
      <c r="BA155" s="12" t="s">
        <v>101</v>
      </c>
      <c r="BG155" s="132">
        <f>IF(P155="základní",L155,0)</f>
        <v>0</v>
      </c>
      <c r="BH155" s="132">
        <f>IF(P155="snížená",L155,0)</f>
        <v>0</v>
      </c>
      <c r="BI155" s="132">
        <f>IF(P155="zákl. přenesená",L155,0)</f>
        <v>0</v>
      </c>
      <c r="BJ155" s="132">
        <f>IF(P155="sníž. přenesená",L155,0)</f>
        <v>0</v>
      </c>
      <c r="BK155" s="132">
        <f>IF(P155="nulová",L155,0)</f>
        <v>0</v>
      </c>
      <c r="BL155" s="12" t="s">
        <v>70</v>
      </c>
      <c r="BM155" s="132">
        <f>ROUND(K155*J155,2)</f>
        <v>0</v>
      </c>
      <c r="BN155" s="12" t="s">
        <v>74</v>
      </c>
      <c r="BO155" s="131" t="s">
        <v>122</v>
      </c>
    </row>
    <row r="156" spans="2:67" s="1" customFormat="1" ht="27" x14ac:dyDescent="0.2">
      <c r="B156" s="27"/>
      <c r="D156" s="133" t="s">
        <v>128</v>
      </c>
      <c r="F156" s="196" t="s">
        <v>187</v>
      </c>
      <c r="G156" s="134"/>
      <c r="H156" s="134"/>
      <c r="K156" s="135"/>
      <c r="N156" s="27"/>
      <c r="O156" s="136"/>
      <c r="V156" s="51"/>
      <c r="AV156" s="12" t="s">
        <v>128</v>
      </c>
      <c r="AW156" s="12" t="s">
        <v>70</v>
      </c>
    </row>
    <row r="157" spans="2:67" s="1" customFormat="1" ht="24.15" customHeight="1" x14ac:dyDescent="0.2">
      <c r="B157" s="118"/>
      <c r="C157" s="119">
        <v>20</v>
      </c>
      <c r="D157" s="119" t="s">
        <v>102</v>
      </c>
      <c r="E157" s="120" t="s">
        <v>114</v>
      </c>
      <c r="F157" s="121" t="s">
        <v>165</v>
      </c>
      <c r="G157" s="121"/>
      <c r="H157" s="121"/>
      <c r="I157" s="122" t="s">
        <v>164</v>
      </c>
      <c r="J157" s="123">
        <v>1</v>
      </c>
      <c r="K157" s="124"/>
      <c r="L157" s="125">
        <f>ROUND(K157*J157,2)</f>
        <v>0</v>
      </c>
      <c r="M157" s="126"/>
      <c r="N157" s="27"/>
      <c r="O157" s="127" t="s">
        <v>1</v>
      </c>
      <c r="P157" s="128" t="s">
        <v>34</v>
      </c>
      <c r="R157" s="129">
        <f>Q157*J157</f>
        <v>0</v>
      </c>
      <c r="S157" s="129">
        <v>0</v>
      </c>
      <c r="T157" s="129">
        <f>S157*J157</f>
        <v>0</v>
      </c>
      <c r="U157" s="129">
        <v>0</v>
      </c>
      <c r="V157" s="130">
        <f>U157*J157</f>
        <v>0</v>
      </c>
      <c r="AT157" s="131" t="s">
        <v>74</v>
      </c>
      <c r="AV157" s="131" t="s">
        <v>102</v>
      </c>
      <c r="AW157" s="131" t="s">
        <v>70</v>
      </c>
      <c r="BA157" s="12" t="s">
        <v>101</v>
      </c>
      <c r="BG157" s="132">
        <f>IF(P157="základní",L157,0)</f>
        <v>0</v>
      </c>
      <c r="BH157" s="132">
        <f>IF(P157="snížená",L157,0)</f>
        <v>0</v>
      </c>
      <c r="BI157" s="132">
        <f>IF(P157="zákl. přenesená",L157,0)</f>
        <v>0</v>
      </c>
      <c r="BJ157" s="132">
        <f>IF(P157="sníž. přenesená",L157,0)</f>
        <v>0</v>
      </c>
      <c r="BK157" s="132">
        <f>IF(P157="nulová",L157,0)</f>
        <v>0</v>
      </c>
      <c r="BL157" s="12" t="s">
        <v>70</v>
      </c>
      <c r="BM157" s="132">
        <f>ROUND(K157*J157,2)</f>
        <v>0</v>
      </c>
      <c r="BN157" s="12" t="s">
        <v>74</v>
      </c>
      <c r="BO157" s="131" t="s">
        <v>123</v>
      </c>
    </row>
    <row r="158" spans="2:67" s="147" customFormat="1" ht="27" x14ac:dyDescent="0.2">
      <c r="B158" s="118"/>
      <c r="C158" s="119"/>
      <c r="D158" s="133" t="s">
        <v>128</v>
      </c>
      <c r="E158" s="120"/>
      <c r="F158" s="196" t="s">
        <v>168</v>
      </c>
      <c r="G158" s="134"/>
      <c r="H158" s="134"/>
      <c r="K158" s="149"/>
      <c r="L158" s="125"/>
      <c r="M158" s="126"/>
      <c r="N158" s="27"/>
      <c r="O158" s="127"/>
      <c r="P158" s="128"/>
      <c r="R158" s="129"/>
      <c r="S158" s="129"/>
      <c r="T158" s="129"/>
      <c r="U158" s="129"/>
      <c r="V158" s="130"/>
      <c r="AT158" s="131"/>
      <c r="AV158" s="131"/>
      <c r="AW158" s="131"/>
      <c r="BA158" s="12"/>
      <c r="BG158" s="132"/>
      <c r="BH158" s="132"/>
      <c r="BI158" s="132"/>
      <c r="BJ158" s="132"/>
      <c r="BK158" s="132"/>
      <c r="BL158" s="12"/>
      <c r="BM158" s="132"/>
      <c r="BN158" s="12"/>
      <c r="BO158" s="131"/>
    </row>
    <row r="159" spans="2:67" s="1" customFormat="1" ht="24.15" customHeight="1" x14ac:dyDescent="0.2">
      <c r="B159" s="118"/>
      <c r="C159" s="119">
        <v>21</v>
      </c>
      <c r="D159" s="119" t="s">
        <v>102</v>
      </c>
      <c r="E159" s="120" t="s">
        <v>127</v>
      </c>
      <c r="F159" s="121" t="s">
        <v>166</v>
      </c>
      <c r="G159" s="121"/>
      <c r="H159" s="121"/>
      <c r="I159" s="122" t="s">
        <v>164</v>
      </c>
      <c r="J159" s="123">
        <v>1</v>
      </c>
      <c r="K159" s="124"/>
      <c r="L159" s="125">
        <f>ROUND(K159*J159,2)</f>
        <v>0</v>
      </c>
      <c r="M159" s="126"/>
      <c r="N159" s="27"/>
      <c r="O159" s="137" t="s">
        <v>1</v>
      </c>
      <c r="P159" s="138" t="s">
        <v>34</v>
      </c>
      <c r="Q159" s="139"/>
      <c r="R159" s="140">
        <f>Q159*J159</f>
        <v>0</v>
      </c>
      <c r="S159" s="140">
        <v>0</v>
      </c>
      <c r="T159" s="140">
        <f>S159*J159</f>
        <v>0</v>
      </c>
      <c r="U159" s="140">
        <v>0</v>
      </c>
      <c r="V159" s="141">
        <f>U159*J159</f>
        <v>0</v>
      </c>
      <c r="AT159" s="131" t="s">
        <v>74</v>
      </c>
      <c r="AV159" s="131" t="s">
        <v>102</v>
      </c>
      <c r="AW159" s="131" t="s">
        <v>70</v>
      </c>
      <c r="BA159" s="12" t="s">
        <v>101</v>
      </c>
      <c r="BG159" s="132">
        <f>IF(P159="základní",L159,0)</f>
        <v>0</v>
      </c>
      <c r="BH159" s="132">
        <f>IF(P159="snížená",L159,0)</f>
        <v>0</v>
      </c>
      <c r="BI159" s="132">
        <f>IF(P159="zákl. přenesená",L159,0)</f>
        <v>0</v>
      </c>
      <c r="BJ159" s="132">
        <f>IF(P159="sníž. přenesená",L159,0)</f>
        <v>0</v>
      </c>
      <c r="BK159" s="132">
        <f>IF(P159="nulová",L159,0)</f>
        <v>0</v>
      </c>
      <c r="BL159" s="12" t="s">
        <v>70</v>
      </c>
      <c r="BM159" s="132">
        <f>ROUND(K159*J159,2)</f>
        <v>0</v>
      </c>
      <c r="BN159" s="12" t="s">
        <v>74</v>
      </c>
      <c r="BO159" s="131" t="s">
        <v>124</v>
      </c>
    </row>
    <row r="160" spans="2:67" s="148" customFormat="1" ht="18" x14ac:dyDescent="0.2">
      <c r="B160" s="27"/>
      <c r="D160" s="133" t="s">
        <v>128</v>
      </c>
      <c r="F160" s="196" t="s">
        <v>167</v>
      </c>
      <c r="G160" s="134"/>
      <c r="H160" s="134"/>
      <c r="K160" s="135"/>
      <c r="N160" s="27"/>
      <c r="O160" s="150"/>
      <c r="P160" s="139"/>
      <c r="Q160" s="139"/>
      <c r="R160" s="139"/>
      <c r="S160" s="139"/>
      <c r="T160" s="139"/>
      <c r="U160" s="139"/>
      <c r="V160" s="151"/>
      <c r="AV160" s="12" t="s">
        <v>128</v>
      </c>
      <c r="AW160" s="12" t="s">
        <v>70</v>
      </c>
    </row>
    <row r="161" spans="2:14" s="1" customFormat="1" ht="7" customHeight="1" x14ac:dyDescent="0.2">
      <c r="B161" s="39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27"/>
    </row>
  </sheetData>
  <autoFilter ref="C116:M159"/>
  <mergeCells count="9">
    <mergeCell ref="E87:J87"/>
    <mergeCell ref="E107:J107"/>
    <mergeCell ref="E109:J109"/>
    <mergeCell ref="N2:X2"/>
    <mergeCell ref="E7:J7"/>
    <mergeCell ref="E9:J9"/>
    <mergeCell ref="E18:J18"/>
    <mergeCell ref="E27:J27"/>
    <mergeCell ref="E85:J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5 - AVT</vt:lpstr>
      <vt:lpstr>'5 - AVT'!Názvy_tisku</vt:lpstr>
      <vt:lpstr>Rekapitulace!Názvy_tisku</vt:lpstr>
      <vt:lpstr>'5 - AVT'!Oblast_tisku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P599\eva</dc:creator>
  <cp:lastModifiedBy>Bena Marek</cp:lastModifiedBy>
  <dcterms:created xsi:type="dcterms:W3CDTF">2023-08-24T12:32:34Z</dcterms:created>
  <dcterms:modified xsi:type="dcterms:W3CDTF">2024-05-13T18:22:42Z</dcterms:modified>
</cp:coreProperties>
</file>